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0" windowWidth="14220" windowHeight="5265"/>
  </bookViews>
  <sheets>
    <sheet name="Справки бюджет 2018" sheetId="3" r:id="rId1"/>
    <sheet name="Бюджетни документи" sheetId="2" r:id="rId2"/>
  </sheets>
  <calcPr calcId="144525"/>
</workbook>
</file>

<file path=xl/calcChain.xml><?xml version="1.0" encoding="utf-8"?>
<calcChain xmlns="http://schemas.openxmlformats.org/spreadsheetml/2006/main">
  <c r="I36" i="3" l="1"/>
  <c r="D195" i="2" l="1"/>
  <c r="L64" i="3" l="1"/>
  <c r="B63" i="3" s="1"/>
  <c r="L61" i="3"/>
  <c r="L65" i="3" s="1"/>
  <c r="K61" i="3"/>
  <c r="K65" i="3" s="1"/>
  <c r="J61" i="3"/>
  <c r="J65" i="3" s="1"/>
  <c r="I61" i="3"/>
  <c r="I65" i="3" s="1"/>
  <c r="H61" i="3"/>
  <c r="H65" i="3" s="1"/>
  <c r="G61" i="3"/>
  <c r="G65" i="3" s="1"/>
  <c r="F61" i="3"/>
  <c r="F65" i="3" s="1"/>
  <c r="E61" i="3"/>
  <c r="E65" i="3" s="1"/>
  <c r="D61" i="3"/>
  <c r="B62" i="3" s="1"/>
  <c r="B64" i="3" s="1"/>
  <c r="B61" i="3"/>
  <c r="B47" i="3"/>
  <c r="F47" i="3"/>
  <c r="K47" i="3"/>
  <c r="I47" i="3"/>
  <c r="H47" i="3"/>
  <c r="J47" i="3"/>
  <c r="E47" i="3"/>
  <c r="E49" i="3" s="1"/>
  <c r="I26" i="3"/>
  <c r="H26" i="3"/>
  <c r="G26" i="3"/>
  <c r="F26" i="3"/>
  <c r="E26" i="3"/>
  <c r="D26" i="3"/>
  <c r="C26" i="3"/>
  <c r="B26" i="3"/>
  <c r="H36" i="3"/>
  <c r="G36" i="3"/>
  <c r="F36" i="3"/>
  <c r="E36" i="3"/>
  <c r="D36" i="3"/>
  <c r="B36" i="3"/>
  <c r="I35" i="3"/>
  <c r="I34" i="3"/>
  <c r="I33" i="3"/>
  <c r="I32" i="3"/>
  <c r="I31" i="3"/>
  <c r="I30" i="3"/>
  <c r="B11" i="3"/>
  <c r="F10" i="3"/>
  <c r="H10" i="3" s="1"/>
  <c r="F9" i="3"/>
  <c r="H9" i="3" s="1"/>
  <c r="F8" i="3"/>
  <c r="H8" i="3" s="1"/>
  <c r="F7" i="3"/>
  <c r="H7" i="3" s="1"/>
  <c r="F6" i="3"/>
  <c r="H6" i="3" s="1"/>
  <c r="F5" i="3"/>
  <c r="H5" i="3" s="1"/>
  <c r="B65" i="3" l="1"/>
  <c r="B66" i="3" s="1"/>
  <c r="B68" i="3" s="1"/>
  <c r="F11" i="3"/>
  <c r="H11" i="3"/>
  <c r="H13" i="3" s="1"/>
  <c r="G11" i="3"/>
  <c r="B12" i="3" l="1"/>
  <c r="F13" i="3"/>
  <c r="L93" i="2"/>
  <c r="G100" i="2"/>
  <c r="G94" i="2"/>
  <c r="G82" i="2"/>
  <c r="G96" i="2" s="1"/>
  <c r="F38" i="2" l="1"/>
  <c r="S32" i="2"/>
  <c r="P32" i="2"/>
  <c r="O32" i="2"/>
  <c r="N32" i="2"/>
  <c r="D32" i="2"/>
  <c r="R31" i="2"/>
  <c r="R32" i="2" s="1"/>
  <c r="Q31" i="2"/>
  <c r="Q32" i="2" s="1"/>
  <c r="L30" i="2"/>
  <c r="L31" i="2" s="1"/>
  <c r="C30" i="2"/>
  <c r="K29" i="2"/>
  <c r="K31" i="2" s="1"/>
  <c r="C31" i="2" s="1"/>
  <c r="C29" i="2"/>
  <c r="C27" i="2"/>
  <c r="C26" i="2"/>
  <c r="C24" i="2"/>
  <c r="C23" i="2"/>
  <c r="C22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C19" i="2"/>
  <c r="C17" i="2"/>
  <c r="C15" i="2"/>
  <c r="C14" i="2"/>
  <c r="C13" i="2"/>
  <c r="C12" i="2"/>
  <c r="C11" i="2"/>
  <c r="C10" i="2"/>
  <c r="C9" i="2"/>
  <c r="C8" i="2"/>
  <c r="C7" i="2"/>
  <c r="C32" i="2" s="1"/>
  <c r="F39" i="2" s="1"/>
  <c r="F40" i="2" s="1"/>
</calcChain>
</file>

<file path=xl/sharedStrings.xml><?xml version="1.0" encoding="utf-8"?>
<sst xmlns="http://schemas.openxmlformats.org/spreadsheetml/2006/main" count="347" uniqueCount="281">
  <si>
    <t>трансфер_от_ДБ</t>
  </si>
  <si>
    <t>проф_напр</t>
  </si>
  <si>
    <t>ср_приравнен_брой_студ</t>
  </si>
  <si>
    <t>коеф_ПМС_162_2001</t>
  </si>
  <si>
    <t>коеф_ПМС_328_2015</t>
  </si>
  <si>
    <t>брой_студенти_с_ТО</t>
  </si>
  <si>
    <t>средна_такса</t>
  </si>
  <si>
    <t>очаквани_приходи_от_ТО</t>
  </si>
  <si>
    <t>общо</t>
  </si>
  <si>
    <t>Фармация</t>
  </si>
  <si>
    <t>Обществено здраве</t>
  </si>
  <si>
    <t>Стоматология</t>
  </si>
  <si>
    <t>Медицина</t>
  </si>
  <si>
    <t>Здравни грижи</t>
  </si>
  <si>
    <t>проф_направление</t>
  </si>
  <si>
    <t>МФ</t>
  </si>
  <si>
    <t>ФДМ</t>
  </si>
  <si>
    <t>ФФ</t>
  </si>
  <si>
    <t>ФОЗ</t>
  </si>
  <si>
    <t>МК-София</t>
  </si>
  <si>
    <t>Филиал-Враца</t>
  </si>
  <si>
    <t>ЦЕОФВС</t>
  </si>
  <si>
    <t>Общо</t>
  </si>
  <si>
    <t>Таблица 1 с приносите на звената в брой часове:</t>
  </si>
  <si>
    <t>Таблица 2 с процентните приноси на звената:</t>
  </si>
  <si>
    <t>Таблица 3 за трансфера от ДБ и очакваните приходи от ТО:</t>
  </si>
  <si>
    <t>процент_по_т_5/6</t>
  </si>
  <si>
    <t>постъпления за разпределениие съгласно приноса</t>
  </si>
  <si>
    <t>МФ-</t>
  </si>
  <si>
    <t>ФДМ-</t>
  </si>
  <si>
    <t>ФФ-</t>
  </si>
  <si>
    <t>ФОЗ-</t>
  </si>
  <si>
    <t>МК-София-</t>
  </si>
  <si>
    <t>Филиал-Враца-</t>
  </si>
  <si>
    <t>ЦЕОФВС-</t>
  </si>
  <si>
    <t>Заложени по план:</t>
  </si>
  <si>
    <t>Общо:</t>
  </si>
  <si>
    <t>предходен_остатък</t>
  </si>
  <si>
    <t>постъпления от такси, трансфер от ДБ и предходни остатъци/100%/</t>
  </si>
  <si>
    <t>дефицит</t>
  </si>
  <si>
    <t>Таблица 4 за разпределение по приноси при минимални проценти:</t>
  </si>
  <si>
    <t>Общ утв. Бюджет,  извън утв. бюджета на звената</t>
  </si>
  <si>
    <t>БЮДЖЕТ НА МЕДИЦИНСКИ УНИВЕРСИТЕТ - СОФИЯ ЗА 2018 ГОДИНА</t>
  </si>
  <si>
    <t>БЮДЖЕТ НА МЕДИЦИНСКИ УНИВЕРСИТЕТ - СОФИЯ ЗА 2017 ГОДИНА</t>
  </si>
  <si>
    <t>§§</t>
  </si>
  <si>
    <t>Закон за бюджета/Уточнен план (УП) 2018 г.</t>
  </si>
  <si>
    <t>Ректорат</t>
  </si>
  <si>
    <t>МК София</t>
  </si>
  <si>
    <t>ФИЛИАЛ – ВРАЦА – Дейност „Студентско общежитие”</t>
  </si>
  <si>
    <t>ФИЛИАЛ – ВРАЦА – Дейност „Студентски стол"</t>
  </si>
  <si>
    <t>ФИЛИАЛ – ВРАЦА</t>
  </si>
  <si>
    <t>ЦМБ</t>
  </si>
  <si>
    <t>РТБ</t>
  </si>
  <si>
    <t>ПБ Китен</t>
  </si>
  <si>
    <t xml:space="preserve">БАЗА „ СОССБОС” – Дейност „Студентски   общежития” </t>
  </si>
  <si>
    <t xml:space="preserve">БАЗА „ СОССБОС” – Дейност „Студентски  столове” </t>
  </si>
  <si>
    <t>Резерв</t>
  </si>
  <si>
    <t>П О К А З А Т Е Л И</t>
  </si>
  <si>
    <t xml:space="preserve"> (в лева)</t>
  </si>
  <si>
    <t>Текущи разходи</t>
  </si>
  <si>
    <t>Персонал</t>
  </si>
  <si>
    <t>Заплати и възнаграждения за персонала, нает по трудови и служебни правоотношения</t>
  </si>
  <si>
    <t>01-00</t>
  </si>
  <si>
    <t>Заплати и възнаграждения на персонала нает по трудови правоотношения</t>
  </si>
  <si>
    <t>01-01</t>
  </si>
  <si>
    <t>Други възнаграждения и плащания за персонала</t>
  </si>
  <si>
    <t>02-00</t>
  </si>
  <si>
    <t>Задължителни осигурителни вноски от работодатели</t>
  </si>
  <si>
    <t>05-00</t>
  </si>
  <si>
    <t>Осигурителни вноски от работодатели за Държавното обществено осигуряване (ДОО)</t>
  </si>
  <si>
    <t>05-51</t>
  </si>
  <si>
    <t>Здравноосигурителни вноски от работодатели</t>
  </si>
  <si>
    <t>05-60</t>
  </si>
  <si>
    <t>Вноски за допълнит. задължително осигуряване от работодатели</t>
  </si>
  <si>
    <t>05-80</t>
  </si>
  <si>
    <t xml:space="preserve">Издръжка, </t>
  </si>
  <si>
    <t>10-00</t>
  </si>
  <si>
    <t>намалена с:</t>
  </si>
  <si>
    <t>§§ 10-14</t>
  </si>
  <si>
    <t>10-14</t>
  </si>
  <si>
    <t>Намалена издръжка</t>
  </si>
  <si>
    <t>Платени данъци, такси и административни санкции</t>
  </si>
  <si>
    <t>19-00</t>
  </si>
  <si>
    <t>Стипендии</t>
  </si>
  <si>
    <t>40-00</t>
  </si>
  <si>
    <t>Разходи за членски внос и участие в нетърг.орган.и дейности</t>
  </si>
  <si>
    <t>46-00</t>
  </si>
  <si>
    <t>дейност 162</t>
  </si>
  <si>
    <t>дейност 388</t>
  </si>
  <si>
    <t>леглодни</t>
  </si>
  <si>
    <t xml:space="preserve">хранодни </t>
  </si>
  <si>
    <t>Разходи от д-ст "СО" и "СС"</t>
  </si>
  <si>
    <t>Текущи разходи с корекцията</t>
  </si>
  <si>
    <t>Забележка: Съгласно методиката, в "Текущите разходи" не се включват разходите по §§ 10-14 "Учебни и научно-изследователски разходи и книги за библиотеките" (ред. 19),разходите по §§ 40-00 "Стипендии", (ред 23), разходите по дейности 162 и 388, (съответно редове 26 и 27),  както и редове 29 и 30; разходите от дейности "Студентски общежития" и "Студентски столове" - филиал Враца и база СОССБОС ( ред 31, съответно колони: 11, 12, 17 и 18).</t>
  </si>
  <si>
    <t>РЪКОВОДИТЕЛ ОТДЕЛ „ФЧР”,</t>
  </si>
  <si>
    <t>Т. И ГЛАВЕН СЧЕТОВОДИТЕЛ:</t>
  </si>
  <si>
    <t>/проф. КР.МАРКОВА/</t>
  </si>
  <si>
    <t>Общ утв. бюджет за звената</t>
  </si>
  <si>
    <t>КМ/ТИ</t>
  </si>
  <si>
    <t>Общ утв. бюджет за всички</t>
  </si>
  <si>
    <t>Медицински Университет - Ректорат - СЕБРА</t>
  </si>
  <si>
    <t>Сметка 5001 ТЕКУЩИ СМЕТКИ В ЛЕВА</t>
  </si>
  <si>
    <t>Аналитична ведомост за периода от: 01.01.2017 до:31.12.2017 (Лилия Станоева)</t>
  </si>
  <si>
    <t>Партида</t>
  </si>
  <si>
    <t>салдо 01.01.2017</t>
  </si>
  <si>
    <t>оборот 01.01.2017 - 31.12.2017</t>
  </si>
  <si>
    <t>салдо 31.12.2017</t>
  </si>
  <si>
    <t>Код</t>
  </si>
  <si>
    <t>Наименование</t>
  </si>
  <si>
    <t>Дебит</t>
  </si>
  <si>
    <t>Кредит</t>
  </si>
  <si>
    <t>Суми:</t>
  </si>
  <si>
    <t>01</t>
  </si>
  <si>
    <t>РЕКТОРАТ</t>
  </si>
  <si>
    <t>РЕКТОРАТ ПР-ДИ</t>
  </si>
  <si>
    <t>15</t>
  </si>
  <si>
    <t>РЕЗЕРВ</t>
  </si>
  <si>
    <t>ОБЩО РЕКТОРАТ</t>
  </si>
  <si>
    <t>02</t>
  </si>
  <si>
    <t>МФ ДЕКАНАТ</t>
  </si>
  <si>
    <t>04</t>
  </si>
  <si>
    <t>05</t>
  </si>
  <si>
    <t>06</t>
  </si>
  <si>
    <t>07</t>
  </si>
  <si>
    <t>за ОЗ на ФОЗ</t>
  </si>
  <si>
    <t>08</t>
  </si>
  <si>
    <t>09</t>
  </si>
  <si>
    <t>МК - СОФИЯ</t>
  </si>
  <si>
    <t>10</t>
  </si>
  <si>
    <t>ФИЛИАЛ - ВРАЦА</t>
  </si>
  <si>
    <t>12</t>
  </si>
  <si>
    <t>СОССБОС</t>
  </si>
  <si>
    <t>ЗГ на ФОЗ</t>
  </si>
  <si>
    <t>13</t>
  </si>
  <si>
    <t>Общо за ПН Здравни грижи</t>
  </si>
  <si>
    <t>14</t>
  </si>
  <si>
    <t>ПОЧИВНА БАЗА КИТЕН</t>
  </si>
  <si>
    <t>ОБЩО ЗВЕНА</t>
  </si>
  <si>
    <t>НАЛИЧНОСТ ПО ИЗВЛЕЧЕНИЕ КЪМ 31.12.2017 г.</t>
  </si>
  <si>
    <t>Наличност набирателна сметка</t>
  </si>
  <si>
    <t>Наличност Ректорат</t>
  </si>
  <si>
    <t>ОЩА НАЛИЧНОСТ РЕКТОРАТ</t>
  </si>
  <si>
    <t>ИЗГОТВИЛ:</t>
  </si>
  <si>
    <t>/ Л.Станоева /</t>
  </si>
  <si>
    <t>Филиал Враца</t>
  </si>
  <si>
    <t>Покрити с излишък са всички утвърдени бюджети на звената, без този на ФДМ.</t>
  </si>
  <si>
    <t>Общ приход от ДБ, ТО и ПО - 1</t>
  </si>
  <si>
    <t>Разпределени по приноси - 2</t>
  </si>
  <si>
    <t>Заложени по бюджет за 2018 - 3</t>
  </si>
  <si>
    <t>Общ утв. Бюджет,  извън утв. бюджета на звената - 7</t>
  </si>
  <si>
    <t>Неразпределен остатък(1-2) - 5</t>
  </si>
  <si>
    <t>Общ остатък за звената(4+5) - 6</t>
  </si>
  <si>
    <t>Разпр. остатък - разлика(2-3) - 4</t>
  </si>
  <si>
    <t>краен остатък на звената(6-7) - 8</t>
  </si>
  <si>
    <t>остатъци на звената</t>
  </si>
  <si>
    <t>Заложени. По бюджет</t>
  </si>
  <si>
    <t>равняват се на разликата между субсидията по приноси и тази по заложения бюджет</t>
  </si>
  <si>
    <t>съгласно бюжета на МОН</t>
  </si>
  <si>
    <t>съгласно нашите изчисления</t>
  </si>
  <si>
    <t>разлика</t>
  </si>
  <si>
    <t>Биологически науки</t>
  </si>
  <si>
    <t>Калкулации за трансферния бюджет по данните на МОН за СПБ учащи се и актуализираните коефициенти по ПМС 328:</t>
  </si>
  <si>
    <t>Тези калкулации се извършват с програмата за изработка на бюджета на МУ-София по ПН</t>
  </si>
  <si>
    <t>Данни от МОН за СПБ учащи се по ПН:</t>
  </si>
  <si>
    <t>базова субсидия за 1 учащ се</t>
  </si>
  <si>
    <t>средно претеглен норматив</t>
  </si>
  <si>
    <t>СПБ учащи се</t>
  </si>
  <si>
    <t>удръжки на МОН</t>
  </si>
  <si>
    <t>удръжки_на_ПН</t>
  </si>
  <si>
    <t xml:space="preserve">бюджетен трансфер по ПН </t>
  </si>
  <si>
    <t>бюджетен трансфер по ПН с удръжки</t>
  </si>
  <si>
    <t>по МОН</t>
  </si>
  <si>
    <t>Шифър</t>
  </si>
  <si>
    <t>Група професионални направления</t>
  </si>
  <si>
    <t xml:space="preserve">Област на висше образование и професионално направление </t>
  </si>
  <si>
    <t>Медицински университет - София - 2018 - СПБС - преди корекция в ЦИОО</t>
  </si>
  <si>
    <t>1.2</t>
  </si>
  <si>
    <t>Педагогика</t>
  </si>
  <si>
    <t>1.3</t>
  </si>
  <si>
    <t>Педагогика на обучението по….</t>
  </si>
  <si>
    <t>3.8</t>
  </si>
  <si>
    <t>Икономика</t>
  </si>
  <si>
    <t>3.7</t>
  </si>
  <si>
    <t>Администрация и управление</t>
  </si>
  <si>
    <t>3.9</t>
  </si>
  <si>
    <t>Туризъм</t>
  </si>
  <si>
    <t>1.1</t>
  </si>
  <si>
    <t>Теория и управление на образованието</t>
  </si>
  <si>
    <t>3.1</t>
  </si>
  <si>
    <t>Социология, антропология и науки за културата</t>
  </si>
  <si>
    <t>2.1</t>
  </si>
  <si>
    <t>Филология</t>
  </si>
  <si>
    <t>2.2</t>
  </si>
  <si>
    <t>История и археология</t>
  </si>
  <si>
    <t>2.3</t>
  </si>
  <si>
    <t>Философия</t>
  </si>
  <si>
    <t>2.4</t>
  </si>
  <si>
    <t>Религия и теология</t>
  </si>
  <si>
    <t>3.2</t>
  </si>
  <si>
    <t>Психология</t>
  </si>
  <si>
    <t>3.4</t>
  </si>
  <si>
    <t>Социални дейности</t>
  </si>
  <si>
    <t>3.6</t>
  </si>
  <si>
    <t>Право</t>
  </si>
  <si>
    <t>3.5</t>
  </si>
  <si>
    <t>Обществени комуникации и информационни науки</t>
  </si>
  <si>
    <t>3.3</t>
  </si>
  <si>
    <t>Политически науки</t>
  </si>
  <si>
    <t>4.5</t>
  </si>
  <si>
    <t>Математика</t>
  </si>
  <si>
    <t>4.6</t>
  </si>
  <si>
    <t>Информатика и компютърни науки</t>
  </si>
  <si>
    <t>4.3</t>
  </si>
  <si>
    <t>4.2</t>
  </si>
  <si>
    <t>Химически науки</t>
  </si>
  <si>
    <t>4.1</t>
  </si>
  <si>
    <t>Физически науки</t>
  </si>
  <si>
    <t>4.4</t>
  </si>
  <si>
    <t>Науки за земята</t>
  </si>
  <si>
    <t>5.2</t>
  </si>
  <si>
    <t>Електротехника, електроника и автоматика</t>
  </si>
  <si>
    <t>5.1</t>
  </si>
  <si>
    <t>Машинно инженерство</t>
  </si>
  <si>
    <t>5.3</t>
  </si>
  <si>
    <t>Комуникационна и компютърна техника</t>
  </si>
  <si>
    <t>5.4</t>
  </si>
  <si>
    <t>Енергетика</t>
  </si>
  <si>
    <t>5.5</t>
  </si>
  <si>
    <t>Транспорт, корабоплаване и авиация</t>
  </si>
  <si>
    <t>5.7</t>
  </si>
  <si>
    <t>Архитектура,строителство и геодезия</t>
  </si>
  <si>
    <t>5.8</t>
  </si>
  <si>
    <t>Проучване, добив и обработка на полезни изкопаеми</t>
  </si>
  <si>
    <t>5.9</t>
  </si>
  <si>
    <t xml:space="preserve">Металургия </t>
  </si>
  <si>
    <t>5.10</t>
  </si>
  <si>
    <t>Химични технологии</t>
  </si>
  <si>
    <t>5.11</t>
  </si>
  <si>
    <t>Биотехнологии</t>
  </si>
  <si>
    <t>5.12</t>
  </si>
  <si>
    <t>Хранителни технологии</t>
  </si>
  <si>
    <t>6.5</t>
  </si>
  <si>
    <t>Горско стопанство</t>
  </si>
  <si>
    <t>5.13</t>
  </si>
  <si>
    <t>Общо инженерство</t>
  </si>
  <si>
    <t>5.6</t>
  </si>
  <si>
    <t>Материали и материалознание</t>
  </si>
  <si>
    <t>7.4</t>
  </si>
  <si>
    <t>6.1</t>
  </si>
  <si>
    <t>Растениевъдство</t>
  </si>
  <si>
    <t>6.2</t>
  </si>
  <si>
    <t>Растителна защита</t>
  </si>
  <si>
    <t>6.3</t>
  </si>
  <si>
    <t>Животновъдство</t>
  </si>
  <si>
    <t>6.4</t>
  </si>
  <si>
    <t>Ветеринарна медицина</t>
  </si>
  <si>
    <t>7.6</t>
  </si>
  <si>
    <t>Спорт</t>
  </si>
  <si>
    <t>8.3</t>
  </si>
  <si>
    <t>Музикално и танцово изкуство</t>
  </si>
  <si>
    <t>8.4</t>
  </si>
  <si>
    <t>Театрално и филмово изкуство</t>
  </si>
  <si>
    <t>8.1</t>
  </si>
  <si>
    <t>Теория на изкуствата</t>
  </si>
  <si>
    <t>8.2</t>
  </si>
  <si>
    <t>Изобразителни изкуства</t>
  </si>
  <si>
    <t>7.5</t>
  </si>
  <si>
    <t>9.1</t>
  </si>
  <si>
    <t>Национална сигурност</t>
  </si>
  <si>
    <t>7.1</t>
  </si>
  <si>
    <t>7.2</t>
  </si>
  <si>
    <t>Стоматология/Дентална медицина /</t>
  </si>
  <si>
    <t>7.3</t>
  </si>
  <si>
    <t>9.2</t>
  </si>
  <si>
    <t>Военно дело</t>
  </si>
  <si>
    <t>ОБЩО 2018</t>
  </si>
  <si>
    <t>Справка от МОН за СПБ учащи се в МУ-София - да се изисква всяка година от В. Коцовски</t>
  </si>
  <si>
    <t>тук са докторантите от ПН "Химически науки"  и ПН "Биологически науки"</t>
  </si>
  <si>
    <t>Да се водят към МФ в едно ПН - "Билогически науки"</t>
  </si>
  <si>
    <t>Да и м се даде средната такса на МФ и да се извадят от броя на учащите се на ТО от МФ.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</si>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</sst>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,##0.00"/>
    <numFmt numFmtId="165" formatCode="#,##0.0"/>
  </numFmts>
  <fonts count="41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1"/>
      <color rgb="FF000066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indexed="8"/>
      <name val="Arial CYR"/>
      <family val="2"/>
      <charset val="204"/>
    </font>
    <font>
      <sz val="8.25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sz val="8.25"/>
      <color rgb="FFFF0000"/>
      <name val="Tahoma"/>
      <family val="2"/>
      <charset val="204"/>
    </font>
    <font>
      <b/>
      <sz val="10"/>
      <color theme="1"/>
      <name val="Tahoma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Tahoma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b/>
      <sz val="11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0"/>
      <color rgb="FFFF0000"/>
      <name val="Times New Roman"/>
      <family val="1"/>
      <charset val="204"/>
    </font>
    <font>
      <sz val="11"/>
      <color rgb="FFFF0000"/>
      <name val="Calibri"/>
      <family val="2"/>
      <charset val="204"/>
    </font>
    <font>
      <sz val="10"/>
      <name val="Arial"/>
      <family val="2"/>
      <charset val="204"/>
    </font>
    <font>
      <b/>
      <sz val="12"/>
      <name val="Times New Roman"/>
      <family val="1"/>
    </font>
    <font>
      <b/>
      <sz val="10"/>
      <name val="Arial"/>
      <family val="2"/>
      <charset val="204"/>
    </font>
    <font>
      <i/>
      <sz val="12"/>
      <name val="Times New Roman"/>
      <family val="1"/>
    </font>
    <font>
      <i/>
      <sz val="12"/>
      <name val="Times New Roman"/>
      <family val="1"/>
      <charset val="204"/>
    </font>
    <font>
      <sz val="12"/>
      <name val="Times New Roman"/>
      <family val="1"/>
    </font>
    <font>
      <sz val="12"/>
      <name val="Times New Roman"/>
      <family val="1"/>
      <charset val="204"/>
    </font>
    <font>
      <sz val="12"/>
      <color rgb="FFFF0000"/>
      <name val="Times New Roman"/>
      <family val="1"/>
    </font>
    <font>
      <b/>
      <sz val="12"/>
      <name val="Times New Roman"/>
      <family val="1"/>
      <charset val="204"/>
    </font>
    <font>
      <sz val="11"/>
      <color indexed="8"/>
      <name val="Calibri"/>
      <charset val="204"/>
    </font>
    <font>
      <sz val="10"/>
      <color indexed="8"/>
      <name val="Arial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CDCDC"/>
        <bgColor indexed="64"/>
      </patternFill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3" fillId="0" borderId="0"/>
    <xf numFmtId="0" fontId="5" fillId="0" borderId="0"/>
    <xf numFmtId="0" fontId="3" fillId="0" borderId="0"/>
    <xf numFmtId="0" fontId="30" fillId="0" borderId="0"/>
    <xf numFmtId="0" fontId="40" fillId="0" borderId="0"/>
  </cellStyleXfs>
  <cellXfs count="164">
    <xf numFmtId="0" fontId="0" fillId="0" borderId="0" xfId="0"/>
    <xf numFmtId="2" fontId="0" fillId="0" borderId="0" xfId="0" applyNumberFormat="1"/>
    <xf numFmtId="2" fontId="1" fillId="0" borderId="0" xfId="0" applyNumberFormat="1" applyFont="1"/>
    <xf numFmtId="0" fontId="1" fillId="0" borderId="0" xfId="0" applyFont="1"/>
    <xf numFmtId="0" fontId="6" fillId="0" borderId="0" xfId="0" applyFont="1"/>
    <xf numFmtId="2" fontId="7" fillId="0" borderId="0" xfId="0" applyNumberFormat="1" applyFont="1"/>
    <xf numFmtId="3" fontId="8" fillId="3" borderId="2" xfId="0" applyNumberFormat="1" applyFont="1" applyFill="1" applyBorder="1"/>
    <xf numFmtId="2" fontId="7" fillId="0" borderId="2" xfId="0" applyNumberFormat="1" applyFont="1" applyBorder="1"/>
    <xf numFmtId="2" fontId="6" fillId="0" borderId="2" xfId="0" applyNumberFormat="1" applyFont="1" applyBorder="1"/>
    <xf numFmtId="0" fontId="9" fillId="0" borderId="2" xfId="2" applyFont="1" applyFill="1" applyBorder="1" applyAlignment="1">
      <alignment wrapText="1"/>
    </xf>
    <xf numFmtId="0" fontId="2" fillId="0" borderId="2" xfId="0" applyFont="1" applyBorder="1"/>
    <xf numFmtId="0" fontId="7" fillId="0" borderId="0" xfId="0" applyFont="1" applyAlignment="1">
      <alignment horizontal="center"/>
    </xf>
    <xf numFmtId="0" fontId="2" fillId="0" borderId="2" xfId="0" applyFont="1" applyBorder="1" applyAlignment="1">
      <alignment wrapText="1"/>
    </xf>
    <xf numFmtId="0" fontId="11" fillId="0" borderId="0" xfId="0" applyFont="1"/>
    <xf numFmtId="0" fontId="11" fillId="0" borderId="2" xfId="0" applyFont="1" applyBorder="1" applyAlignment="1">
      <alignment wrapText="1"/>
    </xf>
    <xf numFmtId="0" fontId="11" fillId="0" borderId="2" xfId="0" applyFont="1" applyBorder="1"/>
    <xf numFmtId="0" fontId="11" fillId="0" borderId="2" xfId="0" applyFont="1" applyBorder="1" applyAlignment="1">
      <alignment horizontal="center"/>
    </xf>
    <xf numFmtId="0" fontId="11" fillId="3" borderId="2" xfId="0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wrapText="1"/>
    </xf>
    <xf numFmtId="0" fontId="11" fillId="3" borderId="2" xfId="0" applyFont="1" applyFill="1" applyBorder="1"/>
    <xf numFmtId="3" fontId="12" fillId="0" borderId="3" xfId="0" applyNumberFormat="1" applyFont="1" applyBorder="1"/>
    <xf numFmtId="3" fontId="13" fillId="4" borderId="2" xfId="0" applyNumberFormat="1" applyFont="1" applyFill="1" applyBorder="1" applyAlignment="1">
      <alignment horizontal="right" vertical="center"/>
    </xf>
    <xf numFmtId="3" fontId="14" fillId="3" borderId="2" xfId="0" applyNumberFormat="1" applyFont="1" applyFill="1" applyBorder="1" applyAlignment="1">
      <alignment horizontal="right" vertical="center"/>
    </xf>
    <xf numFmtId="3" fontId="13" fillId="0" borderId="2" xfId="0" applyNumberFormat="1" applyFont="1" applyBorder="1"/>
    <xf numFmtId="3" fontId="15" fillId="4" borderId="2" xfId="0" applyNumberFormat="1" applyFont="1" applyFill="1" applyBorder="1" applyAlignment="1">
      <alignment horizontal="right" vertical="center"/>
    </xf>
    <xf numFmtId="3" fontId="13" fillId="3" borderId="2" xfId="0" applyNumberFormat="1" applyFont="1" applyFill="1" applyBorder="1" applyAlignment="1">
      <alignment horizontal="right" vertical="center"/>
    </xf>
    <xf numFmtId="1" fontId="11" fillId="0" borderId="2" xfId="0" applyNumberFormat="1" applyFont="1" applyBorder="1"/>
    <xf numFmtId="0" fontId="13" fillId="4" borderId="2" xfId="0" applyFont="1" applyFill="1" applyBorder="1" applyAlignment="1">
      <alignment horizontal="right" vertical="center"/>
    </xf>
    <xf numFmtId="1" fontId="11" fillId="4" borderId="2" xfId="0" applyNumberFormat="1" applyFont="1" applyFill="1" applyBorder="1" applyAlignment="1">
      <alignment horizontal="right" vertical="center"/>
    </xf>
    <xf numFmtId="0" fontId="12" fillId="0" borderId="3" xfId="0" applyFont="1" applyBorder="1"/>
    <xf numFmtId="1" fontId="11" fillId="3" borderId="2" xfId="0" applyNumberFormat="1" applyFont="1" applyFill="1" applyBorder="1" applyAlignment="1">
      <alignment horizontal="right" vertical="center"/>
    </xf>
    <xf numFmtId="0" fontId="13" fillId="3" borderId="2" xfId="0" applyFont="1" applyFill="1" applyBorder="1" applyAlignment="1">
      <alignment horizontal="right" vertical="center"/>
    </xf>
    <xf numFmtId="3" fontId="11" fillId="3" borderId="2" xfId="0" applyNumberFormat="1" applyFont="1" applyFill="1" applyBorder="1" applyAlignment="1">
      <alignment horizontal="right" vertical="center"/>
    </xf>
    <xf numFmtId="3" fontId="13" fillId="0" borderId="2" xfId="0" applyNumberFormat="1" applyFont="1" applyBorder="1" applyAlignment="1">
      <alignment horizontal="right" vertical="center"/>
    </xf>
    <xf numFmtId="3" fontId="13" fillId="3" borderId="2" xfId="0" applyNumberFormat="1" applyFont="1" applyFill="1" applyBorder="1"/>
    <xf numFmtId="1" fontId="11" fillId="0" borderId="2" xfId="0" applyNumberFormat="1" applyFont="1" applyBorder="1" applyAlignment="1">
      <alignment horizontal="right" vertical="center"/>
    </xf>
    <xf numFmtId="0" fontId="11" fillId="5" borderId="2" xfId="0" applyFont="1" applyFill="1" applyBorder="1"/>
    <xf numFmtId="49" fontId="11" fillId="5" borderId="2" xfId="0" applyNumberFormat="1" applyFont="1" applyFill="1" applyBorder="1"/>
    <xf numFmtId="3" fontId="12" fillId="5" borderId="3" xfId="0" applyNumberFormat="1" applyFont="1" applyFill="1" applyBorder="1"/>
    <xf numFmtId="3" fontId="13" fillId="5" borderId="2" xfId="0" applyNumberFormat="1" applyFont="1" applyFill="1" applyBorder="1"/>
    <xf numFmtId="3" fontId="13" fillId="5" borderId="2" xfId="0" applyNumberFormat="1" applyFont="1" applyFill="1" applyBorder="1" applyAlignment="1">
      <alignment horizontal="right" vertical="center"/>
    </xf>
    <xf numFmtId="0" fontId="11" fillId="0" borderId="0" xfId="0" applyFont="1" applyBorder="1"/>
    <xf numFmtId="1" fontId="13" fillId="0" borderId="2" xfId="0" applyNumberFormat="1" applyFont="1" applyBorder="1"/>
    <xf numFmtId="1" fontId="13" fillId="3" borderId="2" xfId="0" applyNumberFormat="1" applyFont="1" applyFill="1" applyBorder="1"/>
    <xf numFmtId="0" fontId="16" fillId="0" borderId="2" xfId="0" applyFont="1" applyBorder="1"/>
    <xf numFmtId="3" fontId="13" fillId="3" borderId="2" xfId="0" applyNumberFormat="1" applyFont="1" applyFill="1" applyBorder="1" applyAlignment="1">
      <alignment horizontal="right"/>
    </xf>
    <xf numFmtId="0" fontId="13" fillId="3" borderId="2" xfId="0" applyFont="1" applyFill="1" applyBorder="1"/>
    <xf numFmtId="0" fontId="13" fillId="3" borderId="2" xfId="0" applyFont="1" applyFill="1" applyBorder="1" applyAlignment="1">
      <alignment horizontal="right"/>
    </xf>
    <xf numFmtId="0" fontId="13" fillId="0" borderId="2" xfId="0" applyFont="1" applyBorder="1"/>
    <xf numFmtId="0" fontId="13" fillId="0" borderId="0" xfId="0" applyFont="1"/>
    <xf numFmtId="0" fontId="13" fillId="3" borderId="0" xfId="0" applyFont="1" applyFill="1"/>
    <xf numFmtId="49" fontId="11" fillId="0" borderId="2" xfId="0" applyNumberFormat="1" applyFont="1" applyBorder="1"/>
    <xf numFmtId="3" fontId="12" fillId="0" borderId="2" xfId="0" applyNumberFormat="1" applyFont="1" applyBorder="1"/>
    <xf numFmtId="3" fontId="17" fillId="3" borderId="2" xfId="0" applyNumberFormat="1" applyFont="1" applyFill="1" applyBorder="1" applyAlignment="1" applyProtection="1">
      <alignment vertical="top"/>
    </xf>
    <xf numFmtId="3" fontId="11" fillId="0" borderId="0" xfId="0" applyNumberFormat="1" applyFont="1"/>
    <xf numFmtId="3" fontId="13" fillId="0" borderId="0" xfId="0" applyNumberFormat="1" applyFont="1"/>
    <xf numFmtId="3" fontId="13" fillId="3" borderId="0" xfId="0" applyNumberFormat="1" applyFont="1" applyFill="1"/>
    <xf numFmtId="0" fontId="11" fillId="0" borderId="2" xfId="0" applyFont="1" applyFill="1" applyBorder="1"/>
    <xf numFmtId="3" fontId="8" fillId="6" borderId="2" xfId="0" applyNumberFormat="1" applyFont="1" applyFill="1" applyBorder="1"/>
    <xf numFmtId="0" fontId="0" fillId="0" borderId="0" xfId="0" applyAlignment="1">
      <alignment horizontal="left" vertical="top"/>
    </xf>
    <xf numFmtId="0" fontId="2" fillId="0" borderId="0" xfId="0" applyFont="1"/>
    <xf numFmtId="0" fontId="0" fillId="0" borderId="0" xfId="0" applyAlignment="1">
      <alignment horizontal="left"/>
    </xf>
    <xf numFmtId="0" fontId="18" fillId="4" borderId="6" xfId="0" applyFont="1" applyFill="1" applyBorder="1" applyAlignment="1">
      <alignment horizontal="center" wrapText="1"/>
    </xf>
    <xf numFmtId="49" fontId="18" fillId="7" borderId="6" xfId="0" applyNumberFormat="1" applyFont="1" applyFill="1" applyBorder="1"/>
    <xf numFmtId="164" fontId="18" fillId="7" borderId="6" xfId="0" applyNumberFormat="1" applyFont="1" applyFill="1" applyBorder="1"/>
    <xf numFmtId="49" fontId="18" fillId="4" borderId="6" xfId="0" applyNumberFormat="1" applyFont="1" applyFill="1" applyBorder="1"/>
    <xf numFmtId="164" fontId="18" fillId="4" borderId="6" xfId="0" applyNumberFormat="1" applyFont="1" applyFill="1" applyBorder="1"/>
    <xf numFmtId="49" fontId="19" fillId="4" borderId="6" xfId="0" applyNumberFormat="1" applyFont="1" applyFill="1" applyBorder="1"/>
    <xf numFmtId="164" fontId="19" fillId="4" borderId="6" xfId="0" applyNumberFormat="1" applyFont="1" applyFill="1" applyBorder="1"/>
    <xf numFmtId="164" fontId="20" fillId="4" borderId="6" xfId="0" applyNumberFormat="1" applyFont="1" applyFill="1" applyBorder="1"/>
    <xf numFmtId="164" fontId="20" fillId="4" borderId="7" xfId="0" applyNumberFormat="1" applyFont="1" applyFill="1" applyBorder="1"/>
    <xf numFmtId="4" fontId="0" fillId="0" borderId="2" xfId="0" applyNumberFormat="1" applyBorder="1"/>
    <xf numFmtId="49" fontId="18" fillId="4" borderId="7" xfId="0" applyNumberFormat="1" applyFont="1" applyFill="1" applyBorder="1"/>
    <xf numFmtId="164" fontId="18" fillId="4" borderId="7" xfId="0" applyNumberFormat="1" applyFont="1" applyFill="1" applyBorder="1"/>
    <xf numFmtId="49" fontId="0" fillId="0" borderId="2" xfId="0" applyNumberFormat="1" applyBorder="1"/>
    <xf numFmtId="49" fontId="2" fillId="0" borderId="2" xfId="0" applyNumberFormat="1" applyFont="1" applyBorder="1"/>
    <xf numFmtId="164" fontId="0" fillId="0" borderId="2" xfId="0" applyNumberFormat="1" applyBorder="1"/>
    <xf numFmtId="164" fontId="21" fillId="0" borderId="2" xfId="0" applyNumberFormat="1" applyFont="1" applyBorder="1"/>
    <xf numFmtId="49" fontId="19" fillId="4" borderId="2" xfId="0" applyNumberFormat="1" applyFont="1" applyFill="1" applyBorder="1"/>
    <xf numFmtId="0" fontId="22" fillId="0" borderId="2" xfId="0" applyFont="1" applyBorder="1"/>
    <xf numFmtId="4" fontId="23" fillId="0" borderId="2" xfId="0" applyNumberFormat="1" applyFont="1" applyBorder="1"/>
    <xf numFmtId="0" fontId="0" fillId="0" borderId="2" xfId="0" applyBorder="1"/>
    <xf numFmtId="0" fontId="23" fillId="0" borderId="2" xfId="0" applyFont="1" applyBorder="1"/>
    <xf numFmtId="0" fontId="24" fillId="0" borderId="0" xfId="0" applyFont="1"/>
    <xf numFmtId="164" fontId="7" fillId="0" borderId="2" xfId="0" applyNumberFormat="1" applyFont="1" applyBorder="1"/>
    <xf numFmtId="0" fontId="7" fillId="0" borderId="2" xfId="0" applyFont="1" applyBorder="1"/>
    <xf numFmtId="0" fontId="7" fillId="0" borderId="0" xfId="0" applyFont="1"/>
    <xf numFmtId="0" fontId="0" fillId="0" borderId="2" xfId="0" applyBorder="1" applyAlignment="1">
      <alignment horizontal="center" wrapText="1"/>
    </xf>
    <xf numFmtId="0" fontId="0" fillId="0" borderId="2" xfId="0" applyBorder="1" applyAlignment="1">
      <alignment horizontal="center"/>
    </xf>
    <xf numFmtId="2" fontId="1" fillId="0" borderId="2" xfId="0" applyNumberFormat="1" applyFont="1" applyBorder="1"/>
    <xf numFmtId="2" fontId="0" fillId="0" borderId="2" xfId="0" applyNumberFormat="1" applyBorder="1"/>
    <xf numFmtId="0" fontId="25" fillId="3" borderId="0" xfId="0" applyFont="1" applyFill="1"/>
    <xf numFmtId="0" fontId="26" fillId="0" borderId="0" xfId="1" applyFont="1" applyFill="1" applyBorder="1" applyAlignment="1">
      <alignment wrapText="1"/>
    </xf>
    <xf numFmtId="0" fontId="4" fillId="0" borderId="2" xfId="1" applyFont="1" applyFill="1" applyBorder="1" applyAlignment="1">
      <alignment wrapText="1"/>
    </xf>
    <xf numFmtId="0" fontId="4" fillId="0" borderId="2" xfId="1" applyFont="1" applyFill="1" applyBorder="1" applyAlignment="1">
      <alignment horizontal="right" wrapText="1"/>
    </xf>
    <xf numFmtId="2" fontId="4" fillId="0" borderId="2" xfId="1" applyNumberFormat="1" applyFont="1" applyFill="1" applyBorder="1" applyAlignment="1">
      <alignment horizontal="right" wrapText="1"/>
    </xf>
    <xf numFmtId="0" fontId="9" fillId="0" borderId="2" xfId="1" applyFont="1" applyFill="1" applyBorder="1" applyAlignment="1">
      <alignment wrapText="1"/>
    </xf>
    <xf numFmtId="1" fontId="7" fillId="0" borderId="2" xfId="0" applyNumberFormat="1" applyFont="1" applyBorder="1"/>
    <xf numFmtId="0" fontId="4" fillId="0" borderId="1" xfId="3" applyFont="1" applyFill="1" applyBorder="1" applyAlignment="1">
      <alignment horizontal="center" wrapText="1"/>
    </xf>
    <xf numFmtId="0" fontId="4" fillId="2" borderId="2" xfId="1" applyFont="1" applyFill="1" applyBorder="1" applyAlignment="1">
      <alignment horizontal="center"/>
    </xf>
    <xf numFmtId="0" fontId="29" fillId="0" borderId="2" xfId="1" applyFont="1" applyFill="1" applyBorder="1" applyAlignment="1">
      <alignment horizontal="right" wrapText="1"/>
    </xf>
    <xf numFmtId="0" fontId="4" fillId="0" borderId="9" xfId="1" applyFont="1" applyFill="1" applyBorder="1" applyAlignment="1">
      <alignment wrapText="1"/>
    </xf>
    <xf numFmtId="2" fontId="2" fillId="0" borderId="0" xfId="0" applyNumberFormat="1" applyFont="1"/>
    <xf numFmtId="0" fontId="4" fillId="2" borderId="10" xfId="1" applyFont="1" applyFill="1" applyBorder="1" applyAlignment="1">
      <alignment horizontal="center" wrapText="1"/>
    </xf>
    <xf numFmtId="2" fontId="0" fillId="0" borderId="11" xfId="0" applyNumberFormat="1" applyBorder="1"/>
    <xf numFmtId="3" fontId="7" fillId="0" borderId="2" xfId="0" applyNumberFormat="1" applyFont="1" applyBorder="1"/>
    <xf numFmtId="2" fontId="13" fillId="0" borderId="2" xfId="0" applyNumberFormat="1" applyFont="1" applyBorder="1"/>
    <xf numFmtId="0" fontId="4" fillId="3" borderId="2" xfId="1" applyFont="1" applyFill="1" applyBorder="1" applyAlignment="1">
      <alignment horizontal="right" wrapText="1"/>
    </xf>
    <xf numFmtId="2" fontId="4" fillId="3" borderId="2" xfId="1" applyNumberFormat="1" applyFont="1" applyFill="1" applyBorder="1" applyAlignment="1">
      <alignment horizontal="right" wrapText="1"/>
    </xf>
    <xf numFmtId="2" fontId="4" fillId="3" borderId="2" xfId="3" applyNumberFormat="1" applyFont="1" applyFill="1" applyBorder="1" applyAlignment="1">
      <alignment horizontal="right" wrapText="1"/>
    </xf>
    <xf numFmtId="0" fontId="27" fillId="3" borderId="2" xfId="0" applyFont="1" applyFill="1" applyBorder="1"/>
    <xf numFmtId="2" fontId="7" fillId="3" borderId="2" xfId="0" applyNumberFormat="1" applyFont="1" applyFill="1" applyBorder="1"/>
    <xf numFmtId="0" fontId="30" fillId="0" borderId="9" xfId="4" applyBorder="1" applyAlignment="1">
      <alignment vertical="center" wrapText="1"/>
    </xf>
    <xf numFmtId="0" fontId="31" fillId="0" borderId="9" xfId="4" applyFont="1" applyBorder="1" applyAlignment="1">
      <alignment vertical="center" wrapText="1"/>
    </xf>
    <xf numFmtId="0" fontId="30" fillId="0" borderId="9" xfId="4" applyBorder="1" applyAlignment="1">
      <alignment horizontal="left" vertical="center" wrapText="1"/>
    </xf>
    <xf numFmtId="0" fontId="30" fillId="0" borderId="0" xfId="4"/>
    <xf numFmtId="0" fontId="31" fillId="0" borderId="12" xfId="4" applyFont="1" applyBorder="1" applyAlignment="1">
      <alignment vertical="center" wrapText="1"/>
    </xf>
    <xf numFmtId="0" fontId="31" fillId="0" borderId="12" xfId="4" applyFont="1" applyBorder="1" applyAlignment="1">
      <alignment horizontal="left" vertical="center" wrapText="1"/>
    </xf>
    <xf numFmtId="0" fontId="32" fillId="0" borderId="2" xfId="4" applyFont="1" applyBorder="1" applyAlignment="1">
      <alignment horizontal="center" vertical="center" wrapText="1"/>
    </xf>
    <xf numFmtId="0" fontId="33" fillId="0" borderId="2" xfId="4" applyFont="1" applyBorder="1" applyAlignment="1">
      <alignment horizontal="center"/>
    </xf>
    <xf numFmtId="0" fontId="34" fillId="0" borderId="2" xfId="4" applyFont="1" applyBorder="1" applyAlignment="1">
      <alignment horizontal="center"/>
    </xf>
    <xf numFmtId="0" fontId="33" fillId="0" borderId="2" xfId="4" applyFont="1" applyBorder="1" applyAlignment="1">
      <alignment horizontal="left"/>
    </xf>
    <xf numFmtId="0" fontId="30" fillId="0" borderId="2" xfId="4" applyBorder="1"/>
    <xf numFmtId="49" fontId="35" fillId="0" borderId="2" xfId="4" applyNumberFormat="1" applyFont="1" applyBorder="1" applyAlignment="1">
      <alignment horizontal="center"/>
    </xf>
    <xf numFmtId="0" fontId="32" fillId="0" borderId="2" xfId="4" applyFont="1" applyBorder="1" applyAlignment="1">
      <alignment horizontal="center"/>
    </xf>
    <xf numFmtId="0" fontId="35" fillId="0" borderId="2" xfId="4" applyFont="1" applyBorder="1" applyAlignment="1">
      <alignment horizontal="left"/>
    </xf>
    <xf numFmtId="165" fontId="35" fillId="0" borderId="2" xfId="4" applyNumberFormat="1" applyFont="1" applyBorder="1" applyAlignment="1">
      <alignment horizontal="right"/>
    </xf>
    <xf numFmtId="49" fontId="35" fillId="0" borderId="2" xfId="4" applyNumberFormat="1" applyFont="1" applyBorder="1" applyAlignment="1">
      <alignment horizontal="center" vertical="center"/>
    </xf>
    <xf numFmtId="0" fontId="35" fillId="0" borderId="2" xfId="4" applyFont="1" applyFill="1" applyBorder="1" applyAlignment="1">
      <alignment horizontal="left"/>
    </xf>
    <xf numFmtId="49" fontId="35" fillId="0" borderId="2" xfId="4" applyNumberFormat="1" applyFont="1" applyFill="1" applyBorder="1" applyAlignment="1">
      <alignment horizontal="center"/>
    </xf>
    <xf numFmtId="0" fontId="32" fillId="0" borderId="2" xfId="4" applyNumberFormat="1" applyFont="1" applyFill="1" applyBorder="1" applyAlignment="1">
      <alignment horizontal="center"/>
    </xf>
    <xf numFmtId="0" fontId="35" fillId="0" borderId="2" xfId="4" applyFont="1" applyFill="1" applyBorder="1" applyAlignment="1">
      <alignment horizontal="left" wrapText="1"/>
    </xf>
    <xf numFmtId="0" fontId="36" fillId="0" borderId="2" xfId="4" applyFont="1" applyBorder="1" applyAlignment="1">
      <alignment horizontal="left"/>
    </xf>
    <xf numFmtId="0" fontId="32" fillId="0" borderId="2" xfId="4" applyFont="1" applyFill="1" applyBorder="1" applyAlignment="1">
      <alignment horizontal="center"/>
    </xf>
    <xf numFmtId="165" fontId="37" fillId="0" borderId="2" xfId="4" applyNumberFormat="1" applyFont="1" applyBorder="1" applyAlignment="1">
      <alignment horizontal="right"/>
    </xf>
    <xf numFmtId="0" fontId="35" fillId="0" borderId="2" xfId="4" applyFont="1" applyBorder="1" applyAlignment="1">
      <alignment horizontal="left" wrapText="1"/>
    </xf>
    <xf numFmtId="0" fontId="32" fillId="0" borderId="0" xfId="4" applyFont="1" applyAlignment="1">
      <alignment horizontal="center"/>
    </xf>
    <xf numFmtId="49" fontId="31" fillId="0" borderId="2" xfId="4" applyNumberFormat="1" applyFont="1" applyFill="1" applyBorder="1" applyAlignment="1">
      <alignment horizontal="center"/>
    </xf>
    <xf numFmtId="0" fontId="38" fillId="0" borderId="2" xfId="4" applyFont="1" applyFill="1" applyBorder="1" applyAlignment="1">
      <alignment horizontal="left"/>
    </xf>
    <xf numFmtId="4" fontId="31" fillId="0" borderId="2" xfId="4" applyNumberFormat="1" applyFont="1" applyFill="1" applyBorder="1" applyAlignment="1">
      <alignment horizontal="right"/>
    </xf>
    <xf numFmtId="0" fontId="4" fillId="0" borderId="11" xfId="1" applyFont="1" applyFill="1" applyBorder="1" applyAlignment="1">
      <alignment wrapText="1"/>
    </xf>
    <xf numFmtId="0" fontId="7" fillId="0" borderId="11" xfId="0" applyFont="1" applyBorder="1"/>
    <xf numFmtId="0" fontId="0" fillId="0" borderId="11" xfId="0" applyBorder="1"/>
    <xf numFmtId="2" fontId="7" fillId="0" borderId="11" xfId="0" applyNumberFormat="1" applyFont="1" applyBorder="1"/>
    <xf numFmtId="0" fontId="39" fillId="0" borderId="2" xfId="5" applyFont="1" applyFill="1" applyBorder="1" applyAlignment="1">
      <alignment wrapText="1"/>
    </xf>
    <xf numFmtId="0" fontId="39" fillId="0" borderId="2" xfId="5" applyFont="1" applyFill="1" applyBorder="1" applyAlignment="1">
      <alignment horizontal="right" wrapText="1"/>
    </xf>
    <xf numFmtId="2" fontId="39" fillId="0" borderId="2" xfId="5" applyNumberFormat="1" applyFont="1" applyFill="1" applyBorder="1" applyAlignment="1">
      <alignment horizontal="right" wrapText="1"/>
    </xf>
    <xf numFmtId="0" fontId="9" fillId="0" borderId="11" xfId="2" applyFont="1" applyFill="1" applyBorder="1" applyAlignment="1">
      <alignment wrapText="1"/>
    </xf>
    <xf numFmtId="2" fontId="0" fillId="3" borderId="2" xfId="0" applyNumberFormat="1" applyFill="1" applyBorder="1"/>
    <xf numFmtId="4" fontId="28" fillId="3" borderId="2" xfId="0" applyNumberFormat="1" applyFont="1" applyFill="1" applyBorder="1"/>
    <xf numFmtId="4" fontId="28" fillId="3" borderId="3" xfId="0" applyNumberFormat="1" applyFont="1" applyFill="1" applyBorder="1"/>
    <xf numFmtId="0" fontId="0" fillId="0" borderId="11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8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" fillId="3" borderId="2" xfId="0" applyFont="1" applyFill="1" applyBorder="1" applyAlignment="1">
      <alignment horizontal="center"/>
    </xf>
    <xf numFmtId="0" fontId="18" fillId="4" borderId="6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left" wrapText="1"/>
    </xf>
    <xf numFmtId="0" fontId="11" fillId="6" borderId="3" xfId="0" applyFont="1" applyFill="1" applyBorder="1" applyAlignment="1">
      <alignment horizontal="left"/>
    </xf>
    <xf numFmtId="0" fontId="11" fillId="6" borderId="4" xfId="0" applyFont="1" applyFill="1" applyBorder="1" applyAlignment="1">
      <alignment horizontal="left"/>
    </xf>
    <xf numFmtId="0" fontId="11" fillId="6" borderId="5" xfId="0" applyFont="1" applyFill="1" applyBorder="1" applyAlignment="1">
      <alignment horizontal="left"/>
    </xf>
  </cellXfs>
  <cellStyles count="6">
    <cellStyle name="Normal" xfId="0" builtinId="0"/>
    <cellStyle name="Normal 2" xfId="4"/>
    <cellStyle name="Normal_Sheet1" xfId="1"/>
    <cellStyle name="Normal_Sheet1_1" xfId="2"/>
    <cellStyle name="Normal_проверка" xfId="3"/>
    <cellStyle name="Normal_Справки бюджет 2018" xfId="5"/>
  </cellStyles>
  <dxfs count="0"/>
  <tableStyles count="0" defaultTableStyle="TableStyleMedium2" defaultPivotStyle="PivotStyleLight16"/>
  <colors>
    <mruColors>
      <color rgb="FF0000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42</xdr:row>
      <xdr:rowOff>9525</xdr:rowOff>
    </xdr:from>
    <xdr:to>
      <xdr:col>6</xdr:col>
      <xdr:colOff>171450</xdr:colOff>
      <xdr:row>70</xdr:row>
      <xdr:rowOff>28575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1" t="19003" r="22100" b="10739"/>
        <a:stretch/>
      </xdr:blipFill>
      <xdr:spPr>
        <a:xfrm>
          <a:off x="0" y="9963150"/>
          <a:ext cx="8791575" cy="5353050"/>
        </a:xfrm>
        <a:prstGeom prst="rect">
          <a:avLst/>
        </a:prstGeom>
      </xdr:spPr>
    </xdr:pic>
    <xdr:clientData/>
  </xdr:twoCellAnchor>
  <xdr:twoCellAnchor>
    <xdr:from>
      <xdr:col>0</xdr:col>
      <xdr:colOff>2781300</xdr:colOff>
      <xdr:row>105</xdr:row>
      <xdr:rowOff>133350</xdr:rowOff>
    </xdr:from>
    <xdr:to>
      <xdr:col>6</xdr:col>
      <xdr:colOff>1304925</xdr:colOff>
      <xdr:row>134</xdr:row>
      <xdr:rowOff>47626</xdr:rowOff>
    </xdr:to>
    <xdr:grpSp>
      <xdr:nvGrpSpPr>
        <xdr:cNvPr id="8" name="Group 7"/>
        <xdr:cNvGrpSpPr/>
      </xdr:nvGrpSpPr>
      <xdr:grpSpPr>
        <a:xfrm>
          <a:off x="2781300" y="21802725"/>
          <a:ext cx="7143750" cy="5438776"/>
          <a:chOff x="2781300" y="21802725"/>
          <a:chExt cx="7143750" cy="5438776"/>
        </a:xfrm>
      </xdr:grpSpPr>
      <xdr:pic>
        <xdr:nvPicPr>
          <xdr:cNvPr id="3" name="Picture 2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3284" t="20377" r="23038" b="8239"/>
          <a:stretch/>
        </xdr:blipFill>
        <xdr:spPr>
          <a:xfrm>
            <a:off x="3381375" y="21802725"/>
            <a:ext cx="6543675" cy="5438776"/>
          </a:xfrm>
          <a:prstGeom prst="rect">
            <a:avLst/>
          </a:prstGeom>
        </xdr:spPr>
      </xdr:pic>
      <xdr:cxnSp macro="">
        <xdr:nvCxnSpPr>
          <xdr:cNvPr id="5" name="Straight Arrow Connector 4"/>
          <xdr:cNvCxnSpPr/>
        </xdr:nvCxnSpPr>
        <xdr:spPr>
          <a:xfrm flipV="1">
            <a:off x="2790825" y="25546050"/>
            <a:ext cx="1085850" cy="9525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Straight Arrow Connector 5"/>
          <xdr:cNvCxnSpPr/>
        </xdr:nvCxnSpPr>
        <xdr:spPr>
          <a:xfrm flipV="1">
            <a:off x="2781300" y="26193750"/>
            <a:ext cx="1085850" cy="9525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Straight Arrow Connector 6"/>
          <xdr:cNvCxnSpPr/>
        </xdr:nvCxnSpPr>
        <xdr:spPr>
          <a:xfrm flipV="1">
            <a:off x="2781300" y="26708100"/>
            <a:ext cx="1085850" cy="9525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68"/>
  <sheetViews>
    <sheetView tabSelected="1" topLeftCell="A16" workbookViewId="0">
      <selection activeCell="K30" sqref="K30"/>
    </sheetView>
  </sheetViews>
  <sheetFormatPr defaultRowHeight="15" x14ac:dyDescent="0.25"/>
  <cols>
    <col min="1" max="1" width="32.5703125" customWidth="1"/>
    <col min="2" max="2" width="16.42578125" customWidth="1"/>
    <col min="3" max="3" width="12.7109375" customWidth="1"/>
    <col min="4" max="4" width="14.28515625" customWidth="1"/>
    <col min="5" max="5" width="13.5703125" customWidth="1"/>
    <col min="6" max="6" width="14.42578125" customWidth="1"/>
    <col min="7" max="7" width="14.28515625" customWidth="1"/>
    <col min="8" max="8" width="13.85546875" customWidth="1"/>
    <col min="9" max="9" width="12.28515625" customWidth="1"/>
    <col min="10" max="10" width="13.42578125" customWidth="1"/>
    <col min="11" max="11" width="16.42578125" customWidth="1"/>
    <col min="12" max="12" width="17.28515625" customWidth="1"/>
    <col min="13" max="13" width="25.140625" customWidth="1"/>
  </cols>
  <sheetData>
    <row r="1" spans="1:10" x14ac:dyDescent="0.25">
      <c r="A1" s="88" t="s">
        <v>161</v>
      </c>
    </row>
    <row r="2" spans="1:10" x14ac:dyDescent="0.25">
      <c r="A2" s="88" t="s">
        <v>162</v>
      </c>
    </row>
    <row r="3" spans="1:10" x14ac:dyDescent="0.25">
      <c r="B3" s="3"/>
      <c r="E3" s="2"/>
    </row>
    <row r="4" spans="1:10" ht="45" x14ac:dyDescent="0.25">
      <c r="A4" s="94" t="s">
        <v>163</v>
      </c>
      <c r="B4" s="89" t="s">
        <v>166</v>
      </c>
      <c r="C4" s="100" t="s">
        <v>3</v>
      </c>
      <c r="D4" s="100" t="s">
        <v>4</v>
      </c>
      <c r="E4" s="89" t="s">
        <v>164</v>
      </c>
      <c r="F4" s="89" t="s">
        <v>169</v>
      </c>
      <c r="G4" s="89" t="s">
        <v>167</v>
      </c>
      <c r="H4" s="89" t="s">
        <v>170</v>
      </c>
    </row>
    <row r="5" spans="1:10" ht="18.75" customHeight="1" x14ac:dyDescent="0.25">
      <c r="A5" s="95" t="s">
        <v>9</v>
      </c>
      <c r="B5" s="109">
        <v>691</v>
      </c>
      <c r="C5" s="110">
        <v>8.5</v>
      </c>
      <c r="D5" s="111">
        <v>1.55</v>
      </c>
      <c r="E5" s="110">
        <v>693</v>
      </c>
      <c r="F5" s="92">
        <f>B5*C5*D5*E5</f>
        <v>6309020.0250000004</v>
      </c>
      <c r="G5" s="150">
        <v>225213.45</v>
      </c>
      <c r="H5" s="108">
        <f>F5-G5</f>
        <v>6083806.5750000002</v>
      </c>
    </row>
    <row r="6" spans="1:10" ht="15.75" customHeight="1" x14ac:dyDescent="0.25">
      <c r="A6" s="95" t="s">
        <v>10</v>
      </c>
      <c r="B6" s="109">
        <v>469</v>
      </c>
      <c r="C6" s="110">
        <v>2.4</v>
      </c>
      <c r="D6" s="111">
        <v>1.34</v>
      </c>
      <c r="E6" s="110">
        <v>693</v>
      </c>
      <c r="F6" s="92">
        <f t="shared" ref="F6:F10" si="0">B6*C6*D6*E6</f>
        <v>1045254.6719999999</v>
      </c>
      <c r="G6" s="150">
        <v>72068.34</v>
      </c>
      <c r="H6" s="108">
        <f t="shared" ref="H6:H10" si="1">F6-G6</f>
        <v>973186.33199999994</v>
      </c>
    </row>
    <row r="7" spans="1:10" ht="15.75" customHeight="1" x14ac:dyDescent="0.25">
      <c r="A7" s="95" t="s">
        <v>11</v>
      </c>
      <c r="B7" s="109">
        <v>815</v>
      </c>
      <c r="C7" s="110">
        <v>8.5</v>
      </c>
      <c r="D7" s="111">
        <v>1.17</v>
      </c>
      <c r="E7" s="110">
        <v>693</v>
      </c>
      <c r="F7" s="92">
        <f t="shared" si="0"/>
        <v>5616886.2749999994</v>
      </c>
      <c r="G7" s="150">
        <v>-2297.3000000000002</v>
      </c>
      <c r="H7" s="108">
        <f t="shared" si="1"/>
        <v>5619183.5749999993</v>
      </c>
    </row>
    <row r="8" spans="1:10" ht="19.5" customHeight="1" x14ac:dyDescent="0.25">
      <c r="A8" s="95" t="s">
        <v>12</v>
      </c>
      <c r="B8" s="109">
        <v>1381</v>
      </c>
      <c r="C8" s="110">
        <v>8.5</v>
      </c>
      <c r="D8" s="111">
        <v>1.31</v>
      </c>
      <c r="E8" s="110">
        <v>693</v>
      </c>
      <c r="F8" s="92">
        <f t="shared" si="0"/>
        <v>10656562.455</v>
      </c>
      <c r="G8" s="150">
        <v>210784.04</v>
      </c>
      <c r="H8" s="108">
        <f t="shared" si="1"/>
        <v>10445778.415000001</v>
      </c>
      <c r="J8" t="s">
        <v>280</v>
      </c>
    </row>
    <row r="9" spans="1:10" ht="18" customHeight="1" x14ac:dyDescent="0.25">
      <c r="A9" s="95" t="s">
        <v>13</v>
      </c>
      <c r="B9" s="109">
        <v>2043</v>
      </c>
      <c r="C9" s="110">
        <v>5</v>
      </c>
      <c r="D9" s="111">
        <v>1.03</v>
      </c>
      <c r="E9" s="110">
        <v>693</v>
      </c>
      <c r="F9" s="92">
        <f t="shared" si="0"/>
        <v>7291364.8500000006</v>
      </c>
      <c r="G9" s="150">
        <v>-121344.3</v>
      </c>
      <c r="H9" s="108">
        <f t="shared" si="1"/>
        <v>7412709.1500000004</v>
      </c>
    </row>
    <row r="10" spans="1:10" ht="18" customHeight="1" x14ac:dyDescent="0.25">
      <c r="A10" s="95" t="s">
        <v>160</v>
      </c>
      <c r="B10" s="112">
        <v>14</v>
      </c>
      <c r="C10" s="110">
        <v>2.4</v>
      </c>
      <c r="D10" s="111">
        <v>1</v>
      </c>
      <c r="E10" s="110">
        <v>693</v>
      </c>
      <c r="F10" s="92">
        <f t="shared" si="0"/>
        <v>23284.799999999999</v>
      </c>
      <c r="G10" s="150">
        <v>0</v>
      </c>
      <c r="H10" s="108">
        <f t="shared" si="1"/>
        <v>23284.799999999999</v>
      </c>
    </row>
    <row r="11" spans="1:10" x14ac:dyDescent="0.25">
      <c r="B11" s="87">
        <f>SUM(B5:B10)</f>
        <v>5413</v>
      </c>
      <c r="F11" s="7">
        <f>SUM(F5:F10)</f>
        <v>30942373.077000003</v>
      </c>
      <c r="G11" s="87">
        <f>SUM(G5:G10)</f>
        <v>384424.23000000004</v>
      </c>
      <c r="H11" s="7">
        <f>SUM(H5:H10)</f>
        <v>30557948.846999999</v>
      </c>
    </row>
    <row r="12" spans="1:10" ht="27.75" customHeight="1" x14ac:dyDescent="0.25">
      <c r="A12" s="98" t="s">
        <v>165</v>
      </c>
      <c r="B12" s="99">
        <f>F11/B11</f>
        <v>5716.3076070570851</v>
      </c>
      <c r="E12" t="s">
        <v>171</v>
      </c>
      <c r="F12" s="113">
        <v>30940708</v>
      </c>
      <c r="H12" s="113">
        <v>30556284</v>
      </c>
      <c r="I12" t="s">
        <v>171</v>
      </c>
    </row>
    <row r="13" spans="1:10" x14ac:dyDescent="0.25">
      <c r="E13" t="s">
        <v>159</v>
      </c>
      <c r="F13" s="7">
        <f>F11-F12</f>
        <v>1665.0770000033081</v>
      </c>
      <c r="H13" s="7">
        <f>H11-H12</f>
        <v>1664.8469999991357</v>
      </c>
      <c r="I13" t="s">
        <v>159</v>
      </c>
    </row>
    <row r="17" spans="1:9" x14ac:dyDescent="0.25">
      <c r="A17" s="4"/>
    </row>
    <row r="18" spans="1:9" x14ac:dyDescent="0.25">
      <c r="A18" s="4" t="s">
        <v>23</v>
      </c>
    </row>
    <row r="19" spans="1:9" x14ac:dyDescent="0.25">
      <c r="A19" s="101" t="s">
        <v>14</v>
      </c>
      <c r="B19" s="101" t="s">
        <v>15</v>
      </c>
      <c r="C19" s="101" t="s">
        <v>16</v>
      </c>
      <c r="D19" s="101" t="s">
        <v>17</v>
      </c>
      <c r="E19" s="101" t="s">
        <v>18</v>
      </c>
      <c r="F19" s="101" t="s">
        <v>19</v>
      </c>
      <c r="G19" s="101" t="s">
        <v>20</v>
      </c>
      <c r="H19" s="101" t="s">
        <v>21</v>
      </c>
      <c r="I19" s="101" t="s">
        <v>22</v>
      </c>
    </row>
    <row r="20" spans="1:9" x14ac:dyDescent="0.25">
      <c r="A20" s="95" t="s">
        <v>160</v>
      </c>
      <c r="B20" s="96">
        <v>1120</v>
      </c>
      <c r="C20" s="96">
        <v>0</v>
      </c>
      <c r="D20" s="96">
        <v>0</v>
      </c>
      <c r="E20" s="96">
        <v>0</v>
      </c>
      <c r="F20" s="96">
        <v>0</v>
      </c>
      <c r="G20" s="96">
        <v>0</v>
      </c>
      <c r="H20" s="96">
        <v>0</v>
      </c>
      <c r="I20" s="102">
        <v>1120</v>
      </c>
    </row>
    <row r="21" spans="1:9" x14ac:dyDescent="0.25">
      <c r="A21" s="95" t="s">
        <v>13</v>
      </c>
      <c r="B21" s="96">
        <v>0</v>
      </c>
      <c r="C21" s="96">
        <v>735</v>
      </c>
      <c r="D21" s="96">
        <v>0</v>
      </c>
      <c r="E21" s="96">
        <v>90357</v>
      </c>
      <c r="F21" s="96">
        <v>102244</v>
      </c>
      <c r="G21" s="96">
        <v>85200</v>
      </c>
      <c r="H21" s="96">
        <v>360</v>
      </c>
      <c r="I21" s="102">
        <v>278896</v>
      </c>
    </row>
    <row r="22" spans="1:9" x14ac:dyDescent="0.25">
      <c r="A22" s="95" t="s">
        <v>12</v>
      </c>
      <c r="B22" s="96">
        <v>147954</v>
      </c>
      <c r="C22" s="96">
        <v>122</v>
      </c>
      <c r="D22" s="96">
        <v>0</v>
      </c>
      <c r="E22" s="96">
        <v>5867</v>
      </c>
      <c r="F22" s="96">
        <v>0</v>
      </c>
      <c r="G22" s="96">
        <v>0</v>
      </c>
      <c r="H22" s="96">
        <v>5679</v>
      </c>
      <c r="I22" s="102">
        <v>159622</v>
      </c>
    </row>
    <row r="23" spans="1:9" x14ac:dyDescent="0.25">
      <c r="A23" s="95" t="s">
        <v>10</v>
      </c>
      <c r="B23" s="96">
        <v>0</v>
      </c>
      <c r="C23" s="96">
        <v>0</v>
      </c>
      <c r="D23" s="96">
        <v>0</v>
      </c>
      <c r="E23" s="96">
        <v>58811</v>
      </c>
      <c r="F23" s="96">
        <v>0</v>
      </c>
      <c r="G23" s="96">
        <v>0</v>
      </c>
      <c r="H23" s="96">
        <v>0</v>
      </c>
      <c r="I23" s="102">
        <v>58811</v>
      </c>
    </row>
    <row r="24" spans="1:9" x14ac:dyDescent="0.25">
      <c r="A24" s="95" t="s">
        <v>11</v>
      </c>
      <c r="B24" s="96">
        <v>21579</v>
      </c>
      <c r="C24" s="96">
        <v>165677</v>
      </c>
      <c r="D24" s="96">
        <v>0</v>
      </c>
      <c r="E24" s="96">
        <v>0</v>
      </c>
      <c r="F24" s="96">
        <v>0</v>
      </c>
      <c r="G24" s="96">
        <v>0</v>
      </c>
      <c r="H24" s="96">
        <v>2460</v>
      </c>
      <c r="I24" s="102">
        <v>189716</v>
      </c>
    </row>
    <row r="25" spans="1:9" x14ac:dyDescent="0.25">
      <c r="A25" s="95" t="s">
        <v>9</v>
      </c>
      <c r="B25" s="96">
        <v>8039</v>
      </c>
      <c r="C25" s="96">
        <v>0</v>
      </c>
      <c r="D25" s="96">
        <v>55811</v>
      </c>
      <c r="E25" s="96">
        <v>0</v>
      </c>
      <c r="F25" s="96">
        <v>0</v>
      </c>
      <c r="G25" s="96">
        <v>0</v>
      </c>
      <c r="H25" s="96">
        <v>2520</v>
      </c>
      <c r="I25" s="102">
        <v>66370</v>
      </c>
    </row>
    <row r="26" spans="1:9" x14ac:dyDescent="0.25">
      <c r="A26" s="103" t="s">
        <v>36</v>
      </c>
      <c r="B26" s="3">
        <f>SUM(B20:B25)</f>
        <v>178692</v>
      </c>
      <c r="C26" s="3">
        <f t="shared" ref="C26:I26" si="2">SUM(C20:C25)</f>
        <v>166534</v>
      </c>
      <c r="D26" s="3">
        <f t="shared" si="2"/>
        <v>55811</v>
      </c>
      <c r="E26" s="3">
        <f t="shared" si="2"/>
        <v>155035</v>
      </c>
      <c r="F26" s="3">
        <f t="shared" si="2"/>
        <v>102244</v>
      </c>
      <c r="G26" s="3">
        <f t="shared" si="2"/>
        <v>85200</v>
      </c>
      <c r="H26" s="3">
        <f t="shared" si="2"/>
        <v>11019</v>
      </c>
      <c r="I26" s="3">
        <f t="shared" si="2"/>
        <v>754535</v>
      </c>
    </row>
    <row r="28" spans="1:9" x14ac:dyDescent="0.25">
      <c r="A28" s="4" t="s">
        <v>24</v>
      </c>
    </row>
    <row r="29" spans="1:9" x14ac:dyDescent="0.25">
      <c r="A29" s="101" t="s">
        <v>14</v>
      </c>
      <c r="B29" s="101" t="s">
        <v>15</v>
      </c>
      <c r="C29" s="101" t="s">
        <v>16</v>
      </c>
      <c r="D29" s="101" t="s">
        <v>17</v>
      </c>
      <c r="E29" s="101" t="s">
        <v>18</v>
      </c>
      <c r="F29" s="101" t="s">
        <v>19</v>
      </c>
      <c r="G29" s="101" t="s">
        <v>20</v>
      </c>
      <c r="H29" s="101" t="s">
        <v>21</v>
      </c>
      <c r="I29" s="101" t="s">
        <v>22</v>
      </c>
    </row>
    <row r="30" spans="1:9" x14ac:dyDescent="0.25">
      <c r="A30" s="95" t="s">
        <v>160</v>
      </c>
      <c r="B30" s="97">
        <v>1</v>
      </c>
      <c r="C30" s="97">
        <v>0</v>
      </c>
      <c r="D30" s="97">
        <v>0</v>
      </c>
      <c r="E30" s="97">
        <v>0</v>
      </c>
      <c r="F30" s="97">
        <v>0</v>
      </c>
      <c r="G30" s="97">
        <v>0</v>
      </c>
      <c r="H30" s="97">
        <v>0</v>
      </c>
      <c r="I30" s="91">
        <f>SUM(B30:H30)</f>
        <v>1</v>
      </c>
    </row>
    <row r="31" spans="1:9" x14ac:dyDescent="0.25">
      <c r="A31" s="95" t="s">
        <v>13</v>
      </c>
      <c r="B31" s="97">
        <v>0</v>
      </c>
      <c r="C31" s="97">
        <v>2.6353909701107223E-3</v>
      </c>
      <c r="D31" s="97">
        <v>0</v>
      </c>
      <c r="E31" s="97">
        <v>0.32398098215822385</v>
      </c>
      <c r="F31" s="97">
        <v>0.36660260455510296</v>
      </c>
      <c r="G31" s="97">
        <v>0.30549021857610004</v>
      </c>
      <c r="H31" s="97">
        <v>1.2908037404623946E-3</v>
      </c>
      <c r="I31" s="91">
        <f t="shared" ref="I31:I35" si="3">SUM(B31:H31)</f>
        <v>1</v>
      </c>
    </row>
    <row r="32" spans="1:9" x14ac:dyDescent="0.25">
      <c r="A32" s="95" t="s">
        <v>12</v>
      </c>
      <c r="B32" s="97">
        <v>0.92690230669957774</v>
      </c>
      <c r="C32" s="97">
        <v>7.6430567215045547E-4</v>
      </c>
      <c r="D32" s="97">
        <v>0</v>
      </c>
      <c r="E32" s="97">
        <v>3.6755585069727231E-2</v>
      </c>
      <c r="F32" s="97">
        <v>0</v>
      </c>
      <c r="G32" s="97">
        <v>0</v>
      </c>
      <c r="H32" s="97">
        <v>3.5577802558544563E-2</v>
      </c>
      <c r="I32" s="91">
        <f t="shared" si="3"/>
        <v>1</v>
      </c>
    </row>
    <row r="33" spans="1:11" x14ac:dyDescent="0.25">
      <c r="A33" s="95" t="s">
        <v>10</v>
      </c>
      <c r="B33" s="97">
        <v>0</v>
      </c>
      <c r="C33" s="97">
        <v>0</v>
      </c>
      <c r="D33" s="97">
        <v>0</v>
      </c>
      <c r="E33" s="97">
        <v>1</v>
      </c>
      <c r="F33" s="97">
        <v>0</v>
      </c>
      <c r="G33" s="97">
        <v>0</v>
      </c>
      <c r="H33" s="97">
        <v>0</v>
      </c>
      <c r="I33" s="91">
        <f t="shared" si="3"/>
        <v>1</v>
      </c>
    </row>
    <row r="34" spans="1:11" x14ac:dyDescent="0.25">
      <c r="A34" s="95" t="s">
        <v>11</v>
      </c>
      <c r="B34" s="97">
        <v>0.11374370111113453</v>
      </c>
      <c r="C34" s="97">
        <v>0.87328954858841634</v>
      </c>
      <c r="D34" s="97">
        <v>0</v>
      </c>
      <c r="E34" s="97">
        <v>0</v>
      </c>
      <c r="F34" s="97">
        <v>0</v>
      </c>
      <c r="G34" s="97">
        <v>0</v>
      </c>
      <c r="H34" s="97">
        <v>1.2966750300449092E-2</v>
      </c>
      <c r="I34" s="91">
        <f t="shared" si="3"/>
        <v>1</v>
      </c>
    </row>
    <row r="35" spans="1:11" x14ac:dyDescent="0.25">
      <c r="A35" s="95" t="s">
        <v>9</v>
      </c>
      <c r="B35" s="97">
        <v>0.12112400180804581</v>
      </c>
      <c r="C35" s="97">
        <v>0</v>
      </c>
      <c r="D35" s="97">
        <v>0.84090703631158659</v>
      </c>
      <c r="E35" s="97">
        <v>0</v>
      </c>
      <c r="F35" s="97">
        <v>0</v>
      </c>
      <c r="G35" s="97">
        <v>0</v>
      </c>
      <c r="H35" s="97">
        <v>3.7968961880367635E-2</v>
      </c>
      <c r="I35" s="91">
        <f t="shared" si="3"/>
        <v>1</v>
      </c>
    </row>
    <row r="36" spans="1:11" x14ac:dyDescent="0.25">
      <c r="A36" s="103" t="s">
        <v>36</v>
      </c>
      <c r="B36" s="2">
        <f>SUM(B30:B35)</f>
        <v>2.161770009618758</v>
      </c>
      <c r="C36" s="2">
        <v>0.87</v>
      </c>
      <c r="D36" s="2">
        <f t="shared" ref="C36:H36" si="4">SUM(D30:D35)</f>
        <v>0.84090703631158659</v>
      </c>
      <c r="E36" s="2">
        <f t="shared" si="4"/>
        <v>1.360736567227951</v>
      </c>
      <c r="F36" s="2">
        <f t="shared" si="4"/>
        <v>0.36660260455510296</v>
      </c>
      <c r="G36" s="2">
        <f t="shared" si="4"/>
        <v>0.30549021857610004</v>
      </c>
      <c r="H36" s="2">
        <f t="shared" si="4"/>
        <v>8.7804318479823687E-2</v>
      </c>
      <c r="I36" s="2">
        <f>SUM(I30:I35)</f>
        <v>6</v>
      </c>
    </row>
    <row r="39" spans="1:11" x14ac:dyDescent="0.25">
      <c r="A39" s="4" t="s">
        <v>25</v>
      </c>
    </row>
    <row r="40" spans="1:11" ht="30" x14ac:dyDescent="0.25">
      <c r="A40" s="105" t="s">
        <v>1</v>
      </c>
      <c r="B40" s="105" t="s">
        <v>2</v>
      </c>
      <c r="C40" s="105" t="s">
        <v>3</v>
      </c>
      <c r="D40" s="105" t="s">
        <v>4</v>
      </c>
      <c r="E40" s="105" t="s">
        <v>0</v>
      </c>
      <c r="F40" s="105" t="s">
        <v>5</v>
      </c>
      <c r="G40" s="105" t="s">
        <v>6</v>
      </c>
      <c r="H40" s="105" t="s">
        <v>7</v>
      </c>
      <c r="I40" s="105" t="s">
        <v>37</v>
      </c>
      <c r="J40" s="105" t="s">
        <v>168</v>
      </c>
      <c r="K40" s="105" t="s">
        <v>8</v>
      </c>
    </row>
    <row r="41" spans="1:11" x14ac:dyDescent="0.25">
      <c r="A41" s="146" t="s">
        <v>160</v>
      </c>
      <c r="B41" s="147">
        <v>14</v>
      </c>
      <c r="C41" s="148">
        <v>2.4</v>
      </c>
      <c r="D41" s="148">
        <v>1</v>
      </c>
      <c r="E41" s="148">
        <v>23284.800925254822</v>
      </c>
      <c r="F41" s="147">
        <v>14</v>
      </c>
      <c r="G41" s="148">
        <v>2269.91</v>
      </c>
      <c r="H41" s="148">
        <v>31778.73876953125</v>
      </c>
      <c r="I41" s="148">
        <v>0</v>
      </c>
      <c r="J41" s="148">
        <v>0</v>
      </c>
      <c r="K41" s="148">
        <v>55063.539694786072</v>
      </c>
    </row>
    <row r="42" spans="1:11" x14ac:dyDescent="0.25">
      <c r="A42" s="146" t="s">
        <v>9</v>
      </c>
      <c r="B42" s="147">
        <v>691</v>
      </c>
      <c r="C42" s="148">
        <v>8.5</v>
      </c>
      <c r="D42" s="148">
        <v>1.55</v>
      </c>
      <c r="E42" s="148">
        <v>6309019.8309112787</v>
      </c>
      <c r="F42" s="147">
        <v>700</v>
      </c>
      <c r="G42" s="148">
        <v>1783.34</v>
      </c>
      <c r="H42" s="148">
        <v>1248337.9760742187</v>
      </c>
      <c r="I42" s="148">
        <v>9045178.5600000005</v>
      </c>
      <c r="J42" s="148">
        <v>225213.45</v>
      </c>
      <c r="K42" s="148">
        <v>16377322.916985499</v>
      </c>
    </row>
    <row r="43" spans="1:11" x14ac:dyDescent="0.25">
      <c r="A43" s="146" t="s">
        <v>10</v>
      </c>
      <c r="B43" s="147">
        <v>469</v>
      </c>
      <c r="C43" s="148">
        <v>2.4</v>
      </c>
      <c r="D43" s="148">
        <v>1.34</v>
      </c>
      <c r="E43" s="148">
        <v>1045254.7395713608</v>
      </c>
      <c r="F43" s="147">
        <v>915</v>
      </c>
      <c r="G43" s="148">
        <v>1020.43</v>
      </c>
      <c r="H43" s="148">
        <v>933693.44329833984</v>
      </c>
      <c r="I43" s="148">
        <v>618093.72120000003</v>
      </c>
      <c r="J43" s="148">
        <v>72068.34</v>
      </c>
      <c r="K43" s="148">
        <v>2524973.5640697009</v>
      </c>
    </row>
    <row r="44" spans="1:11" x14ac:dyDescent="0.25">
      <c r="A44" s="146" t="s">
        <v>11</v>
      </c>
      <c r="B44" s="147">
        <v>815</v>
      </c>
      <c r="C44" s="148">
        <v>8.5</v>
      </c>
      <c r="D44" s="148">
        <v>1.17</v>
      </c>
      <c r="E44" s="148">
        <v>5616886.0689738393</v>
      </c>
      <c r="F44" s="147">
        <v>940</v>
      </c>
      <c r="G44" s="148">
        <v>1741.99</v>
      </c>
      <c r="H44" s="148">
        <v>1637470.5908203125</v>
      </c>
      <c r="I44" s="148">
        <v>5499490.5899999999</v>
      </c>
      <c r="J44" s="148">
        <v>-2297.3000000000002</v>
      </c>
      <c r="K44" s="148">
        <v>12756144.549794152</v>
      </c>
    </row>
    <row r="45" spans="1:11" x14ac:dyDescent="0.25">
      <c r="A45" s="146" t="s">
        <v>12</v>
      </c>
      <c r="B45" s="147">
        <v>1381</v>
      </c>
      <c r="C45" s="148">
        <v>8.5</v>
      </c>
      <c r="D45" s="148">
        <v>1.31</v>
      </c>
      <c r="E45" s="148">
        <v>10656561.989524126</v>
      </c>
      <c r="F45" s="147">
        <v>1779</v>
      </c>
      <c r="G45" s="148">
        <v>2269.91</v>
      </c>
      <c r="H45" s="148">
        <v>4038169.7336425781</v>
      </c>
      <c r="I45" s="148">
        <v>46504516.299999997</v>
      </c>
      <c r="J45" s="148">
        <v>210784.04</v>
      </c>
      <c r="K45" s="148">
        <v>60988463.983166702</v>
      </c>
    </row>
    <row r="46" spans="1:11" x14ac:dyDescent="0.25">
      <c r="A46" s="146" t="s">
        <v>13</v>
      </c>
      <c r="B46" s="147">
        <v>2043</v>
      </c>
      <c r="C46" s="148">
        <v>5</v>
      </c>
      <c r="D46" s="148">
        <v>1.03</v>
      </c>
      <c r="E46" s="148">
        <v>7291364.6474683285</v>
      </c>
      <c r="F46" s="147">
        <v>1957</v>
      </c>
      <c r="G46" s="148">
        <v>1052.74</v>
      </c>
      <c r="H46" s="148">
        <v>2060212.1608886719</v>
      </c>
      <c r="I46" s="148">
        <v>2310183.29</v>
      </c>
      <c r="J46" s="148">
        <v>-121344.3</v>
      </c>
      <c r="K46" s="148">
        <v>11783104.398357</v>
      </c>
    </row>
    <row r="47" spans="1:11" ht="27.75" customHeight="1" x14ac:dyDescent="0.25">
      <c r="A47" s="142" t="s">
        <v>36</v>
      </c>
      <c r="B47" s="143">
        <f>SUM(B41:B46)</f>
        <v>5413</v>
      </c>
      <c r="C47" s="153" t="s">
        <v>158</v>
      </c>
      <c r="D47" s="153"/>
      <c r="E47" s="106">
        <f>SUM(E41:E46)</f>
        <v>30942372.07737419</v>
      </c>
      <c r="F47" s="143">
        <f>SUM(F41:F46)</f>
        <v>6305</v>
      </c>
      <c r="G47" s="144"/>
      <c r="H47" s="145">
        <f>SUM(H41:H46)</f>
        <v>9949662.6434936523</v>
      </c>
      <c r="I47" s="145">
        <f>SUM(I41:I46)</f>
        <v>63977462.461199999</v>
      </c>
      <c r="J47" s="145">
        <f>SUM(J41:J46)</f>
        <v>384424.23000000004</v>
      </c>
      <c r="K47" s="145">
        <f>SUM(K41:K46)</f>
        <v>104485072.95206785</v>
      </c>
    </row>
    <row r="48" spans="1:11" ht="27.75" customHeight="1" x14ac:dyDescent="0.25">
      <c r="C48" s="154" t="s">
        <v>157</v>
      </c>
      <c r="D48" s="154"/>
      <c r="E48" s="92">
        <v>30940708</v>
      </c>
    </row>
    <row r="49" spans="1:12" x14ac:dyDescent="0.25">
      <c r="C49" s="154" t="s">
        <v>159</v>
      </c>
      <c r="D49" s="154"/>
      <c r="E49" s="7">
        <f>E47-E48</f>
        <v>1664.0773741900921</v>
      </c>
    </row>
    <row r="53" spans="1:12" x14ac:dyDescent="0.25">
      <c r="A53" s="4" t="s">
        <v>40</v>
      </c>
    </row>
    <row r="54" spans="1:12" ht="79.5" customHeight="1" x14ac:dyDescent="0.25">
      <c r="A54" s="105" t="s">
        <v>1</v>
      </c>
      <c r="B54" s="105" t="s">
        <v>38</v>
      </c>
      <c r="C54" s="105" t="s">
        <v>26</v>
      </c>
      <c r="D54" s="105" t="s">
        <v>27</v>
      </c>
      <c r="E54" s="105" t="s">
        <v>28</v>
      </c>
      <c r="F54" s="105" t="s">
        <v>29</v>
      </c>
      <c r="G54" s="105" t="s">
        <v>30</v>
      </c>
      <c r="H54" s="105" t="s">
        <v>31</v>
      </c>
      <c r="I54" s="105" t="s">
        <v>32</v>
      </c>
      <c r="J54" s="105" t="s">
        <v>33</v>
      </c>
      <c r="K54" s="105" t="s">
        <v>34</v>
      </c>
      <c r="L54" s="105" t="s">
        <v>8</v>
      </c>
    </row>
    <row r="55" spans="1:12" x14ac:dyDescent="0.25">
      <c r="A55" s="146" t="s">
        <v>160</v>
      </c>
      <c r="B55" s="148">
        <v>55063.539694786072</v>
      </c>
      <c r="C55" s="148">
        <v>75</v>
      </c>
      <c r="D55" s="148">
        <v>41297.654771089554</v>
      </c>
      <c r="E55" s="148">
        <v>41297.654771089554</v>
      </c>
      <c r="F55" s="148">
        <v>0</v>
      </c>
      <c r="G55" s="148">
        <v>0</v>
      </c>
      <c r="H55" s="148">
        <v>0</v>
      </c>
      <c r="I55" s="148">
        <v>0</v>
      </c>
      <c r="J55" s="148">
        <v>0</v>
      </c>
      <c r="K55" s="148">
        <v>0</v>
      </c>
      <c r="L55" s="148">
        <v>41297.654771089554</v>
      </c>
    </row>
    <row r="56" spans="1:12" x14ac:dyDescent="0.25">
      <c r="A56" s="146" t="s">
        <v>9</v>
      </c>
      <c r="B56" s="148">
        <v>16377322.916985499</v>
      </c>
      <c r="C56" s="148">
        <v>75</v>
      </c>
      <c r="D56" s="148">
        <v>12282992.187739125</v>
      </c>
      <c r="E56" s="148">
        <v>1487765.1679559262</v>
      </c>
      <c r="F56" s="148">
        <v>0</v>
      </c>
      <c r="G56" s="148">
        <v>10328854.557630079</v>
      </c>
      <c r="H56" s="148">
        <v>0</v>
      </c>
      <c r="I56" s="148">
        <v>0</v>
      </c>
      <c r="J56" s="148">
        <v>0</v>
      </c>
      <c r="K56" s="148">
        <v>466372.46215312026</v>
      </c>
      <c r="L56" s="148">
        <v>12282992.187739125</v>
      </c>
    </row>
    <row r="57" spans="1:12" x14ac:dyDescent="0.25">
      <c r="A57" s="146" t="s">
        <v>10</v>
      </c>
      <c r="B57" s="148">
        <v>2524973.5640697009</v>
      </c>
      <c r="C57" s="148">
        <v>75</v>
      </c>
      <c r="D57" s="148">
        <v>1893730.1730522758</v>
      </c>
      <c r="E57" s="148">
        <v>0</v>
      </c>
      <c r="F57" s="148">
        <v>0</v>
      </c>
      <c r="G57" s="148">
        <v>0</v>
      </c>
      <c r="H57" s="148">
        <v>1893730.1730522758</v>
      </c>
      <c r="I57" s="148">
        <v>0</v>
      </c>
      <c r="J57" s="148">
        <v>0</v>
      </c>
      <c r="K57" s="148">
        <v>0</v>
      </c>
      <c r="L57" s="148">
        <v>1893730.1730522758</v>
      </c>
    </row>
    <row r="58" spans="1:12" x14ac:dyDescent="0.25">
      <c r="A58" s="146" t="s">
        <v>11</v>
      </c>
      <c r="B58" s="148">
        <v>12756144.549794152</v>
      </c>
      <c r="C58" s="148">
        <v>100</v>
      </c>
      <c r="D58" s="148">
        <v>12756144.549794152</v>
      </c>
      <c r="E58" s="148">
        <v>1450931.0930022139</v>
      </c>
      <c r="F58" s="148">
        <v>11139807.715618324</v>
      </c>
      <c r="G58" s="148">
        <v>0</v>
      </c>
      <c r="H58" s="148">
        <v>0</v>
      </c>
      <c r="I58" s="148">
        <v>0</v>
      </c>
      <c r="J58" s="148">
        <v>0</v>
      </c>
      <c r="K58" s="148">
        <v>165405.74117361536</v>
      </c>
      <c r="L58" s="148">
        <v>12756144.549794152</v>
      </c>
    </row>
    <row r="59" spans="1:12" x14ac:dyDescent="0.25">
      <c r="A59" s="146" t="s">
        <v>12</v>
      </c>
      <c r="B59" s="148">
        <v>60988463.983166702</v>
      </c>
      <c r="C59" s="148">
        <v>75</v>
      </c>
      <c r="D59" s="148">
        <v>45741347.987375028</v>
      </c>
      <c r="E59" s="148">
        <v>42397760.961046003</v>
      </c>
      <c r="F59" s="148">
        <v>34960.371718558556</v>
      </c>
      <c r="G59" s="148">
        <v>0</v>
      </c>
      <c r="H59" s="148">
        <v>1681250.0071539592</v>
      </c>
      <c r="I59" s="148">
        <v>0</v>
      </c>
      <c r="J59" s="148">
        <v>0</v>
      </c>
      <c r="K59" s="148">
        <v>1627376.6474565086</v>
      </c>
      <c r="L59" s="148">
        <v>45741347.987375028</v>
      </c>
    </row>
    <row r="60" spans="1:12" x14ac:dyDescent="0.25">
      <c r="A60" s="146" t="s">
        <v>13</v>
      </c>
      <c r="B60" s="148">
        <v>11783104.398357</v>
      </c>
      <c r="C60" s="148">
        <v>75</v>
      </c>
      <c r="D60" s="148">
        <v>8837328.2987677511</v>
      </c>
      <c r="E60" s="148">
        <v>0</v>
      </c>
      <c r="F60" s="148">
        <v>23289.815198476481</v>
      </c>
      <c r="G60" s="148">
        <v>0</v>
      </c>
      <c r="H60" s="148">
        <v>2863126.3018894414</v>
      </c>
      <c r="I60" s="148">
        <v>3239787.5716367746</v>
      </c>
      <c r="J60" s="148">
        <v>2699717.3536193147</v>
      </c>
      <c r="K60" s="148">
        <v>11407.256423743584</v>
      </c>
      <c r="L60" s="148">
        <v>8837328.2987677511</v>
      </c>
    </row>
    <row r="61" spans="1:12" x14ac:dyDescent="0.25">
      <c r="A61" s="149" t="s">
        <v>146</v>
      </c>
      <c r="B61" s="145">
        <f>SUM(B55:B60)</f>
        <v>104485072.95206785</v>
      </c>
      <c r="D61" s="5">
        <f t="shared" ref="D61:L61" si="5">SUM(D55:D60)</f>
        <v>81552840.851499408</v>
      </c>
      <c r="E61" s="5">
        <f t="shared" si="5"/>
        <v>45377754.876775235</v>
      </c>
      <c r="F61" s="5">
        <f t="shared" si="5"/>
        <v>11198057.90253536</v>
      </c>
      <c r="G61" s="5">
        <f t="shared" si="5"/>
        <v>10328854.557630079</v>
      </c>
      <c r="H61" s="5">
        <f t="shared" si="5"/>
        <v>6438106.4820956765</v>
      </c>
      <c r="I61" s="5">
        <f t="shared" si="5"/>
        <v>3239787.5716367746</v>
      </c>
      <c r="J61" s="5">
        <f t="shared" si="5"/>
        <v>2699717.3536193147</v>
      </c>
      <c r="K61" s="5">
        <f t="shared" si="5"/>
        <v>2270562.1072069877</v>
      </c>
      <c r="L61" s="5">
        <f t="shared" si="5"/>
        <v>81552840.851499408</v>
      </c>
    </row>
    <row r="62" spans="1:12" x14ac:dyDescent="0.25">
      <c r="A62" s="9" t="s">
        <v>147</v>
      </c>
      <c r="B62" s="7">
        <f>D61</f>
        <v>81552840.851499408</v>
      </c>
    </row>
    <row r="63" spans="1:12" ht="30" x14ac:dyDescent="0.25">
      <c r="A63" s="9" t="s">
        <v>148</v>
      </c>
      <c r="B63" s="107">
        <f>L64</f>
        <v>56187970</v>
      </c>
      <c r="D63" s="1"/>
      <c r="L63" s="89" t="s">
        <v>155</v>
      </c>
    </row>
    <row r="64" spans="1:12" x14ac:dyDescent="0.25">
      <c r="A64" s="12" t="s">
        <v>152</v>
      </c>
      <c r="B64" s="8">
        <f>B62-B63</f>
        <v>25364870.851499408</v>
      </c>
      <c r="C64" s="157" t="s">
        <v>35</v>
      </c>
      <c r="D64" s="157"/>
      <c r="E64" s="151">
        <v>23432728</v>
      </c>
      <c r="F64" s="151">
        <v>13181531</v>
      </c>
      <c r="G64" s="151">
        <v>7926711</v>
      </c>
      <c r="H64" s="151">
        <v>6046041</v>
      </c>
      <c r="I64" s="151">
        <v>2209740</v>
      </c>
      <c r="J64" s="151">
        <v>1169698</v>
      </c>
      <c r="K64" s="151">
        <v>2221521</v>
      </c>
      <c r="L64" s="152">
        <f>SUM(E64:K64)</f>
        <v>56187970</v>
      </c>
    </row>
    <row r="65" spans="1:13" x14ac:dyDescent="0.25">
      <c r="A65" s="9" t="s">
        <v>150</v>
      </c>
      <c r="B65" s="8">
        <f>B61-B62</f>
        <v>22932232.100568444</v>
      </c>
      <c r="E65" s="104">
        <f>E61-E64</f>
        <v>21945026.876775235</v>
      </c>
      <c r="F65" s="5">
        <f t="shared" ref="F65:L65" si="6">F61-F64</f>
        <v>-1983473.0974646397</v>
      </c>
      <c r="G65" s="104">
        <f t="shared" si="6"/>
        <v>2402143.5576300789</v>
      </c>
      <c r="H65" s="104">
        <f t="shared" si="6"/>
        <v>392065.48209567647</v>
      </c>
      <c r="I65" s="104">
        <f t="shared" si="6"/>
        <v>1030047.5716367746</v>
      </c>
      <c r="J65" s="104">
        <f t="shared" si="6"/>
        <v>1530019.3536193147</v>
      </c>
      <c r="K65" s="104">
        <f t="shared" si="6"/>
        <v>49041.107206987683</v>
      </c>
      <c r="L65" s="104">
        <f t="shared" si="6"/>
        <v>25364870.851499408</v>
      </c>
      <c r="M65" s="90" t="s">
        <v>154</v>
      </c>
    </row>
    <row r="66" spans="1:13" x14ac:dyDescent="0.25">
      <c r="A66" s="10" t="s">
        <v>151</v>
      </c>
      <c r="B66" s="7">
        <f>B64+B65</f>
        <v>48297102.952067852</v>
      </c>
      <c r="F66" s="11" t="s">
        <v>39</v>
      </c>
      <c r="M66" s="155" t="s">
        <v>156</v>
      </c>
    </row>
    <row r="67" spans="1:13" ht="50.25" customHeight="1" x14ac:dyDescent="0.25">
      <c r="A67" s="12" t="s">
        <v>149</v>
      </c>
      <c r="B67" s="8">
        <v>7653497</v>
      </c>
      <c r="M67" s="156"/>
    </row>
    <row r="68" spans="1:13" x14ac:dyDescent="0.25">
      <c r="A68" s="8" t="s">
        <v>153</v>
      </c>
      <c r="B68" s="7">
        <f>B66-B67</f>
        <v>40643605.952067852</v>
      </c>
      <c r="D68" s="88" t="s">
        <v>145</v>
      </c>
    </row>
  </sheetData>
  <mergeCells count="5">
    <mergeCell ref="C47:D47"/>
    <mergeCell ref="C48:D48"/>
    <mergeCell ref="C49:D49"/>
    <mergeCell ref="M66:M67"/>
    <mergeCell ref="C64:D6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195"/>
  <sheetViews>
    <sheetView workbookViewId="0">
      <selection activeCell="F158" sqref="F158"/>
    </sheetView>
  </sheetViews>
  <sheetFormatPr defaultRowHeight="15" x14ac:dyDescent="0.25"/>
  <cols>
    <col min="1" max="1" width="51.85546875" customWidth="1"/>
    <col min="2" max="2" width="20.42578125" customWidth="1"/>
    <col min="3" max="3" width="14.5703125" customWidth="1"/>
    <col min="4" max="4" width="13.140625" customWidth="1"/>
    <col min="5" max="5" width="14.85546875" customWidth="1"/>
    <col min="6" max="6" width="14.42578125" customWidth="1"/>
    <col min="7" max="7" width="20.140625" customWidth="1"/>
    <col min="8" max="8" width="13.42578125" customWidth="1"/>
    <col min="9" max="9" width="15.28515625" customWidth="1"/>
    <col min="10" max="10" width="14.5703125" customWidth="1"/>
    <col min="12" max="12" width="12.7109375" customWidth="1"/>
    <col min="13" max="13" width="16.140625" customWidth="1"/>
    <col min="14" max="14" width="15.85546875" customWidth="1"/>
  </cols>
  <sheetData>
    <row r="1" spans="1:19" ht="18.75" x14ac:dyDescent="0.3">
      <c r="A1" s="159" t="s">
        <v>42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</row>
    <row r="2" spans="1:19" x14ac:dyDescent="0.2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</row>
    <row r="3" spans="1:19" ht="135" x14ac:dyDescent="0.25">
      <c r="A3" s="14" t="s">
        <v>43</v>
      </c>
      <c r="B3" s="15" t="s">
        <v>44</v>
      </c>
      <c r="C3" s="14" t="s">
        <v>45</v>
      </c>
      <c r="D3" s="16" t="s">
        <v>46</v>
      </c>
      <c r="E3" s="17" t="s">
        <v>15</v>
      </c>
      <c r="F3" s="17" t="s">
        <v>16</v>
      </c>
      <c r="G3" s="17" t="s">
        <v>17</v>
      </c>
      <c r="H3" s="17" t="s">
        <v>18</v>
      </c>
      <c r="I3" s="17" t="s">
        <v>21</v>
      </c>
      <c r="J3" s="18" t="s">
        <v>47</v>
      </c>
      <c r="K3" s="19" t="s">
        <v>48</v>
      </c>
      <c r="L3" s="20" t="s">
        <v>49</v>
      </c>
      <c r="M3" s="18" t="s">
        <v>50</v>
      </c>
      <c r="N3" s="16" t="s">
        <v>51</v>
      </c>
      <c r="O3" s="16" t="s">
        <v>52</v>
      </c>
      <c r="P3" s="16" t="s">
        <v>53</v>
      </c>
      <c r="Q3" s="20" t="s">
        <v>54</v>
      </c>
      <c r="R3" s="20" t="s">
        <v>55</v>
      </c>
      <c r="S3" s="16" t="s">
        <v>56</v>
      </c>
    </row>
    <row r="4" spans="1:19" x14ac:dyDescent="0.25">
      <c r="A4" s="14">
        <v>1</v>
      </c>
      <c r="B4" s="15">
        <v>2</v>
      </c>
      <c r="C4" s="14">
        <v>3</v>
      </c>
      <c r="D4" s="16">
        <v>4</v>
      </c>
      <c r="E4" s="17">
        <v>5</v>
      </c>
      <c r="F4" s="17">
        <v>6</v>
      </c>
      <c r="G4" s="17">
        <v>7</v>
      </c>
      <c r="H4" s="17">
        <v>8</v>
      </c>
      <c r="I4" s="17">
        <v>9</v>
      </c>
      <c r="J4" s="18">
        <v>10</v>
      </c>
      <c r="K4" s="19">
        <v>11</v>
      </c>
      <c r="L4" s="20">
        <v>12</v>
      </c>
      <c r="M4" s="18">
        <v>13</v>
      </c>
      <c r="N4" s="16">
        <v>14</v>
      </c>
      <c r="O4" s="16">
        <v>15</v>
      </c>
      <c r="P4" s="16">
        <v>16</v>
      </c>
      <c r="Q4" s="20">
        <v>17</v>
      </c>
      <c r="R4" s="20">
        <v>18</v>
      </c>
      <c r="S4" s="16">
        <v>19</v>
      </c>
    </row>
    <row r="5" spans="1:19" x14ac:dyDescent="0.25">
      <c r="A5" s="15" t="s">
        <v>57</v>
      </c>
      <c r="B5" s="15"/>
      <c r="C5" s="15"/>
      <c r="D5" s="15"/>
      <c r="E5" s="21"/>
      <c r="F5" s="21"/>
      <c r="G5" s="21"/>
      <c r="H5" s="21"/>
      <c r="I5" s="21"/>
      <c r="J5" s="21"/>
      <c r="K5" s="15"/>
      <c r="L5" s="15"/>
      <c r="M5" s="21"/>
      <c r="N5" s="15"/>
      <c r="O5" s="15"/>
      <c r="P5" s="15"/>
      <c r="Q5" s="15"/>
      <c r="R5" s="15"/>
      <c r="S5" s="15"/>
    </row>
    <row r="6" spans="1:19" x14ac:dyDescent="0.25">
      <c r="A6" s="15" t="s">
        <v>58</v>
      </c>
      <c r="B6" s="15"/>
      <c r="C6" s="15"/>
      <c r="D6" s="15"/>
      <c r="E6" s="21"/>
      <c r="F6" s="21"/>
      <c r="G6" s="21"/>
      <c r="H6" s="21"/>
      <c r="I6" s="21"/>
      <c r="J6" s="21"/>
      <c r="K6" s="15"/>
      <c r="L6" s="15"/>
      <c r="M6" s="21"/>
      <c r="N6" s="15"/>
      <c r="O6" s="15"/>
      <c r="P6" s="15"/>
      <c r="Q6" s="15"/>
      <c r="R6" s="15"/>
      <c r="S6" s="15"/>
    </row>
    <row r="7" spans="1:19" x14ac:dyDescent="0.25">
      <c r="A7" s="15" t="s">
        <v>59</v>
      </c>
      <c r="B7" s="15"/>
      <c r="C7" s="22">
        <f>SUM(D7:S7)</f>
        <v>73029028</v>
      </c>
      <c r="D7" s="23">
        <v>5872687</v>
      </c>
      <c r="E7" s="24">
        <v>25840002</v>
      </c>
      <c r="F7" s="24">
        <v>13434419</v>
      </c>
      <c r="G7" s="24">
        <v>8569403</v>
      </c>
      <c r="H7" s="24">
        <v>6298611</v>
      </c>
      <c r="I7" s="24">
        <v>2221521</v>
      </c>
      <c r="J7" s="24">
        <v>2366430</v>
      </c>
      <c r="K7" s="23">
        <v>28500</v>
      </c>
      <c r="L7" s="23">
        <v>52800</v>
      </c>
      <c r="M7" s="24">
        <v>1297836</v>
      </c>
      <c r="N7" s="25">
        <v>1177030</v>
      </c>
      <c r="O7" s="23">
        <v>493885</v>
      </c>
      <c r="P7" s="23">
        <v>217529</v>
      </c>
      <c r="Q7" s="23">
        <v>3803524</v>
      </c>
      <c r="R7" s="23">
        <v>273000</v>
      </c>
      <c r="S7" s="23">
        <v>1081851</v>
      </c>
    </row>
    <row r="8" spans="1:19" x14ac:dyDescent="0.25">
      <c r="A8" s="15" t="s">
        <v>60</v>
      </c>
      <c r="B8" s="15"/>
      <c r="C8" s="22">
        <f t="shared" ref="C8:C15" si="0">SUM(D8:S8)</f>
        <v>55111812</v>
      </c>
      <c r="D8" s="26">
        <v>3900828</v>
      </c>
      <c r="E8" s="27">
        <v>21455935</v>
      </c>
      <c r="F8" s="27">
        <v>9668851</v>
      </c>
      <c r="G8" s="27">
        <v>6977714</v>
      </c>
      <c r="H8" s="27">
        <v>5518289</v>
      </c>
      <c r="I8" s="27">
        <v>1799965</v>
      </c>
      <c r="J8" s="27">
        <v>1843390</v>
      </c>
      <c r="K8" s="28"/>
      <c r="L8" s="28"/>
      <c r="M8" s="27">
        <v>1041170</v>
      </c>
      <c r="N8" s="23">
        <v>964030</v>
      </c>
      <c r="O8" s="23">
        <v>422733</v>
      </c>
      <c r="P8" s="23">
        <v>157541</v>
      </c>
      <c r="Q8" s="23">
        <v>1080000</v>
      </c>
      <c r="R8" s="23">
        <v>244000</v>
      </c>
      <c r="S8" s="23">
        <v>37366</v>
      </c>
    </row>
    <row r="9" spans="1:19" x14ac:dyDescent="0.25">
      <c r="A9" s="15" t="s">
        <v>61</v>
      </c>
      <c r="B9" s="15" t="s">
        <v>62</v>
      </c>
      <c r="C9" s="22">
        <f t="shared" si="0"/>
        <v>39845772</v>
      </c>
      <c r="D9" s="26">
        <v>2447542</v>
      </c>
      <c r="E9" s="27">
        <v>15799640</v>
      </c>
      <c r="F9" s="27">
        <v>7552331</v>
      </c>
      <c r="G9" s="27">
        <v>4584614</v>
      </c>
      <c r="H9" s="27">
        <v>4461289</v>
      </c>
      <c r="I9" s="27">
        <v>825465</v>
      </c>
      <c r="J9" s="27">
        <v>1214240</v>
      </c>
      <c r="K9" s="28"/>
      <c r="L9" s="28"/>
      <c r="M9" s="27">
        <v>671470</v>
      </c>
      <c r="N9" s="23">
        <v>732030</v>
      </c>
      <c r="O9" s="23">
        <v>304702</v>
      </c>
      <c r="P9" s="23">
        <v>132924</v>
      </c>
      <c r="Q9" s="23">
        <v>888000</v>
      </c>
      <c r="R9" s="23">
        <v>200000</v>
      </c>
      <c r="S9" s="23">
        <v>31525</v>
      </c>
    </row>
    <row r="10" spans="1:19" x14ac:dyDescent="0.25">
      <c r="A10" s="15" t="s">
        <v>63</v>
      </c>
      <c r="B10" s="15" t="s">
        <v>64</v>
      </c>
      <c r="C10" s="22">
        <f t="shared" si="0"/>
        <v>39845772</v>
      </c>
      <c r="D10" s="23">
        <v>2447542</v>
      </c>
      <c r="E10" s="27">
        <v>15799640</v>
      </c>
      <c r="F10" s="27">
        <v>7552331</v>
      </c>
      <c r="G10" s="27">
        <v>4584614</v>
      </c>
      <c r="H10" s="27">
        <v>4461289</v>
      </c>
      <c r="I10" s="27">
        <v>825465</v>
      </c>
      <c r="J10" s="27">
        <v>1214240</v>
      </c>
      <c r="K10" s="28"/>
      <c r="L10" s="28"/>
      <c r="M10" s="27">
        <v>671470</v>
      </c>
      <c r="N10" s="23">
        <v>732030</v>
      </c>
      <c r="O10" s="23">
        <v>304702</v>
      </c>
      <c r="P10" s="23">
        <v>132924</v>
      </c>
      <c r="Q10" s="23">
        <v>888000</v>
      </c>
      <c r="R10" s="23">
        <v>200000</v>
      </c>
      <c r="S10" s="23">
        <v>31525</v>
      </c>
    </row>
    <row r="11" spans="1:19" x14ac:dyDescent="0.25">
      <c r="A11" s="15" t="s">
        <v>65</v>
      </c>
      <c r="B11" s="15" t="s">
        <v>66</v>
      </c>
      <c r="C11" s="22">
        <f t="shared" si="0"/>
        <v>7257267</v>
      </c>
      <c r="D11" s="23">
        <v>1000000</v>
      </c>
      <c r="E11" s="27">
        <v>2418106</v>
      </c>
      <c r="F11" s="27">
        <v>632000</v>
      </c>
      <c r="G11" s="27">
        <v>1415661</v>
      </c>
      <c r="H11" s="27">
        <v>378000</v>
      </c>
      <c r="I11" s="27">
        <v>664500</v>
      </c>
      <c r="J11" s="27">
        <v>340000</v>
      </c>
      <c r="K11" s="28"/>
      <c r="L11" s="28"/>
      <c r="M11" s="27">
        <v>231000</v>
      </c>
      <c r="N11" s="23">
        <v>72000</v>
      </c>
      <c r="O11" s="23">
        <v>60000</v>
      </c>
      <c r="P11" s="29"/>
      <c r="Q11" s="23">
        <v>42000</v>
      </c>
      <c r="R11" s="23">
        <v>4000</v>
      </c>
      <c r="S11" s="29"/>
    </row>
    <row r="12" spans="1:19" x14ac:dyDescent="0.25">
      <c r="A12" s="15" t="s">
        <v>67</v>
      </c>
      <c r="B12" s="15" t="s">
        <v>68</v>
      </c>
      <c r="C12" s="22">
        <f t="shared" si="0"/>
        <v>8008773</v>
      </c>
      <c r="D12" s="26">
        <v>453286</v>
      </c>
      <c r="E12" s="27">
        <v>3238189</v>
      </c>
      <c r="F12" s="27">
        <v>1484520</v>
      </c>
      <c r="G12" s="27">
        <v>977439</v>
      </c>
      <c r="H12" s="27">
        <v>679000</v>
      </c>
      <c r="I12" s="27">
        <v>310000</v>
      </c>
      <c r="J12" s="27">
        <v>289150</v>
      </c>
      <c r="K12" s="28"/>
      <c r="L12" s="28"/>
      <c r="M12" s="27">
        <v>138700</v>
      </c>
      <c r="N12" s="23">
        <v>160000</v>
      </c>
      <c r="O12" s="23">
        <v>58031</v>
      </c>
      <c r="P12" s="23">
        <v>24617</v>
      </c>
      <c r="Q12" s="23">
        <v>150000</v>
      </c>
      <c r="R12" s="23">
        <v>40000</v>
      </c>
      <c r="S12" s="23">
        <v>5841</v>
      </c>
    </row>
    <row r="13" spans="1:19" x14ac:dyDescent="0.25">
      <c r="A13" s="15" t="s">
        <v>69</v>
      </c>
      <c r="B13" s="15" t="s">
        <v>70</v>
      </c>
      <c r="C13" s="22">
        <f t="shared" si="0"/>
        <v>5235050</v>
      </c>
      <c r="D13" s="23">
        <v>285803</v>
      </c>
      <c r="E13" s="27">
        <v>2174851</v>
      </c>
      <c r="F13" s="27">
        <v>945560</v>
      </c>
      <c r="G13" s="27">
        <v>629009</v>
      </c>
      <c r="H13" s="27">
        <v>451000</v>
      </c>
      <c r="I13" s="27">
        <v>200000</v>
      </c>
      <c r="J13" s="27">
        <v>172585</v>
      </c>
      <c r="K13" s="28"/>
      <c r="L13" s="28"/>
      <c r="M13" s="27">
        <v>82472</v>
      </c>
      <c r="N13" s="23">
        <v>110000</v>
      </c>
      <c r="O13" s="23">
        <v>37205</v>
      </c>
      <c r="P13" s="23">
        <v>18237</v>
      </c>
      <c r="Q13" s="23">
        <v>100000</v>
      </c>
      <c r="R13" s="23">
        <v>25000</v>
      </c>
      <c r="S13" s="23">
        <v>3328</v>
      </c>
    </row>
    <row r="14" spans="1:19" x14ac:dyDescent="0.25">
      <c r="A14" s="15" t="s">
        <v>71</v>
      </c>
      <c r="B14" s="15" t="s">
        <v>72</v>
      </c>
      <c r="C14" s="22">
        <f t="shared" si="0"/>
        <v>1950663</v>
      </c>
      <c r="D14" s="23">
        <v>117483</v>
      </c>
      <c r="E14" s="27">
        <v>792696</v>
      </c>
      <c r="F14" s="27">
        <v>370576</v>
      </c>
      <c r="G14" s="27">
        <v>220061</v>
      </c>
      <c r="H14" s="27">
        <v>150000</v>
      </c>
      <c r="I14" s="27">
        <v>80000</v>
      </c>
      <c r="J14" s="27">
        <v>74700</v>
      </c>
      <c r="K14" s="28"/>
      <c r="L14" s="28"/>
      <c r="M14" s="27">
        <v>36728</v>
      </c>
      <c r="N14" s="23">
        <v>40000</v>
      </c>
      <c r="O14" s="23">
        <v>15026</v>
      </c>
      <c r="P14" s="23">
        <v>6380</v>
      </c>
      <c r="Q14" s="23">
        <v>35000</v>
      </c>
      <c r="R14" s="23">
        <v>10500</v>
      </c>
      <c r="S14" s="23">
        <v>1513</v>
      </c>
    </row>
    <row r="15" spans="1:19" x14ac:dyDescent="0.25">
      <c r="A15" s="15" t="s">
        <v>73</v>
      </c>
      <c r="B15" s="15" t="s">
        <v>74</v>
      </c>
      <c r="C15" s="22">
        <f t="shared" si="0"/>
        <v>823060</v>
      </c>
      <c r="D15" s="23">
        <v>50000</v>
      </c>
      <c r="E15" s="27">
        <v>270642</v>
      </c>
      <c r="F15" s="27">
        <v>168384</v>
      </c>
      <c r="G15" s="27">
        <v>128369</v>
      </c>
      <c r="H15" s="27">
        <v>78000</v>
      </c>
      <c r="I15" s="27">
        <v>30000</v>
      </c>
      <c r="J15" s="27">
        <v>41865</v>
      </c>
      <c r="K15" s="28"/>
      <c r="L15" s="28"/>
      <c r="M15" s="27">
        <v>19500</v>
      </c>
      <c r="N15" s="23">
        <v>10000</v>
      </c>
      <c r="O15" s="23">
        <v>5800</v>
      </c>
      <c r="P15" s="30"/>
      <c r="Q15" s="23">
        <v>15000</v>
      </c>
      <c r="R15" s="23">
        <v>4500</v>
      </c>
      <c r="S15" s="23">
        <v>1000</v>
      </c>
    </row>
    <row r="16" spans="1:19" x14ac:dyDescent="0.25">
      <c r="A16" s="15"/>
      <c r="B16" s="15"/>
      <c r="C16" s="31"/>
      <c r="D16" s="30"/>
      <c r="E16" s="32"/>
      <c r="F16" s="32"/>
      <c r="G16" s="32"/>
      <c r="H16" s="32"/>
      <c r="I16" s="33"/>
      <c r="J16" s="34"/>
      <c r="K16" s="28"/>
      <c r="L16" s="28"/>
      <c r="M16" s="32"/>
      <c r="N16" s="30"/>
      <c r="O16" s="30"/>
      <c r="P16" s="30"/>
      <c r="Q16" s="30"/>
      <c r="R16" s="30"/>
      <c r="S16" s="28"/>
    </row>
    <row r="17" spans="1:19" x14ac:dyDescent="0.25">
      <c r="A17" s="15" t="s">
        <v>75</v>
      </c>
      <c r="B17" s="15" t="s">
        <v>76</v>
      </c>
      <c r="C17" s="22">
        <f>SUM(D17:S17)</f>
        <v>15640050</v>
      </c>
      <c r="D17" s="35">
        <v>1739159</v>
      </c>
      <c r="E17" s="36">
        <v>3624696</v>
      </c>
      <c r="F17" s="36">
        <v>3545868</v>
      </c>
      <c r="G17" s="27">
        <v>1407813</v>
      </c>
      <c r="H17" s="36">
        <v>538565</v>
      </c>
      <c r="I17" s="27">
        <v>421556</v>
      </c>
      <c r="J17" s="36">
        <v>410550</v>
      </c>
      <c r="K17" s="23">
        <v>28500</v>
      </c>
      <c r="L17" s="23">
        <v>52800</v>
      </c>
      <c r="M17" s="36">
        <v>126381</v>
      </c>
      <c r="N17" s="25">
        <v>206000</v>
      </c>
      <c r="O17" s="23">
        <v>70152</v>
      </c>
      <c r="P17" s="25">
        <v>47988</v>
      </c>
      <c r="Q17" s="25">
        <v>2523524</v>
      </c>
      <c r="R17" s="25">
        <v>29000</v>
      </c>
      <c r="S17" s="25">
        <v>867498</v>
      </c>
    </row>
    <row r="18" spans="1:19" x14ac:dyDescent="0.25">
      <c r="A18" s="15" t="s">
        <v>77</v>
      </c>
      <c r="B18" s="15"/>
      <c r="C18" s="22"/>
      <c r="D18" s="30"/>
      <c r="E18" s="32"/>
      <c r="F18" s="32"/>
      <c r="G18" s="32"/>
      <c r="H18" s="32"/>
      <c r="I18" s="32"/>
      <c r="J18" s="32"/>
      <c r="K18" s="30"/>
      <c r="L18" s="37"/>
      <c r="M18" s="32"/>
      <c r="N18" s="30"/>
      <c r="O18" s="30"/>
      <c r="P18" s="30"/>
      <c r="Q18" s="30"/>
      <c r="R18" s="30"/>
      <c r="S18" s="28"/>
    </row>
    <row r="19" spans="1:19" x14ac:dyDescent="0.25">
      <c r="A19" s="38" t="s">
        <v>78</v>
      </c>
      <c r="B19" s="39" t="s">
        <v>79</v>
      </c>
      <c r="C19" s="40">
        <f t="shared" ref="C19:C24" si="1">SUM(D19:S19)</f>
        <v>-2200121</v>
      </c>
      <c r="D19" s="41">
        <v>-100000</v>
      </c>
      <c r="E19" s="27">
        <v>-710270</v>
      </c>
      <c r="F19" s="27">
        <v>-50000</v>
      </c>
      <c r="G19" s="27">
        <v>-350000</v>
      </c>
      <c r="H19" s="27">
        <v>-20000</v>
      </c>
      <c r="I19" s="27">
        <v>0</v>
      </c>
      <c r="J19" s="27">
        <v>-55000</v>
      </c>
      <c r="K19" s="42"/>
      <c r="L19" s="42"/>
      <c r="M19" s="36">
        <v>-2353</v>
      </c>
      <c r="N19" s="41">
        <v>-45000</v>
      </c>
      <c r="O19" s="42"/>
      <c r="P19" s="42"/>
      <c r="Q19" s="42"/>
      <c r="R19" s="42"/>
      <c r="S19" s="41">
        <v>-867498</v>
      </c>
    </row>
    <row r="20" spans="1:19" x14ac:dyDescent="0.25">
      <c r="A20" s="38" t="s">
        <v>80</v>
      </c>
      <c r="B20" s="38" t="s">
        <v>76</v>
      </c>
      <c r="C20" s="40">
        <f t="shared" si="1"/>
        <v>13439929</v>
      </c>
      <c r="D20" s="41">
        <f>D17+D19</f>
        <v>1639159</v>
      </c>
      <c r="E20" s="36">
        <f t="shared" ref="E20:S20" si="2">E17+E19</f>
        <v>2914426</v>
      </c>
      <c r="F20" s="36">
        <f t="shared" si="2"/>
        <v>3495868</v>
      </c>
      <c r="G20" s="36">
        <f t="shared" si="2"/>
        <v>1057813</v>
      </c>
      <c r="H20" s="36">
        <f t="shared" si="2"/>
        <v>518565</v>
      </c>
      <c r="I20" s="36">
        <f t="shared" si="2"/>
        <v>421556</v>
      </c>
      <c r="J20" s="36">
        <f t="shared" si="2"/>
        <v>355550</v>
      </c>
      <c r="K20" s="41">
        <f t="shared" si="2"/>
        <v>28500</v>
      </c>
      <c r="L20" s="41">
        <f t="shared" si="2"/>
        <v>52800</v>
      </c>
      <c r="M20" s="36">
        <f t="shared" si="2"/>
        <v>124028</v>
      </c>
      <c r="N20" s="41">
        <f t="shared" si="2"/>
        <v>161000</v>
      </c>
      <c r="O20" s="41">
        <f t="shared" si="2"/>
        <v>70152</v>
      </c>
      <c r="P20" s="41">
        <f t="shared" si="2"/>
        <v>47988</v>
      </c>
      <c r="Q20" s="41">
        <f t="shared" si="2"/>
        <v>2523524</v>
      </c>
      <c r="R20" s="41">
        <f t="shared" si="2"/>
        <v>29000</v>
      </c>
      <c r="S20" s="41">
        <f t="shared" si="2"/>
        <v>0</v>
      </c>
    </row>
    <row r="21" spans="1:19" x14ac:dyDescent="0.25">
      <c r="A21" s="43"/>
      <c r="B21" s="43"/>
      <c r="C21" s="22"/>
      <c r="D21" s="44"/>
      <c r="E21" s="45"/>
      <c r="F21" s="45"/>
      <c r="G21" s="45"/>
      <c r="H21" s="45"/>
      <c r="I21" s="45"/>
      <c r="J21" s="45"/>
      <c r="K21" s="44"/>
      <c r="L21" s="44"/>
      <c r="M21" s="45"/>
      <c r="N21" s="44"/>
      <c r="O21" s="44"/>
      <c r="P21" s="44"/>
      <c r="Q21" s="44"/>
      <c r="R21" s="44"/>
      <c r="S21" s="44"/>
    </row>
    <row r="22" spans="1:19" x14ac:dyDescent="0.25">
      <c r="A22" s="46" t="s">
        <v>81</v>
      </c>
      <c r="B22" s="15" t="s">
        <v>82</v>
      </c>
      <c r="C22" s="22">
        <f t="shared" si="1"/>
        <v>542300</v>
      </c>
      <c r="D22" s="35">
        <v>170000</v>
      </c>
      <c r="E22" s="36">
        <v>44000</v>
      </c>
      <c r="F22" s="36">
        <v>63000</v>
      </c>
      <c r="G22" s="36">
        <v>26000</v>
      </c>
      <c r="H22" s="36">
        <v>4000</v>
      </c>
      <c r="I22" s="45"/>
      <c r="J22" s="47">
        <v>10800</v>
      </c>
      <c r="K22" s="44"/>
      <c r="L22" s="44"/>
      <c r="M22" s="27">
        <v>4500</v>
      </c>
      <c r="N22" s="25">
        <v>7000</v>
      </c>
      <c r="O22" s="25">
        <v>1000</v>
      </c>
      <c r="P22" s="25">
        <v>12000</v>
      </c>
      <c r="Q22" s="25">
        <v>200000</v>
      </c>
      <c r="R22" s="44"/>
      <c r="S22" s="44"/>
    </row>
    <row r="23" spans="1:19" x14ac:dyDescent="0.25">
      <c r="A23" s="38" t="s">
        <v>83</v>
      </c>
      <c r="B23" s="38" t="s">
        <v>84</v>
      </c>
      <c r="C23" s="40">
        <f t="shared" si="1"/>
        <v>-1664801</v>
      </c>
      <c r="D23" s="41"/>
      <c r="E23" s="36">
        <v>-715371</v>
      </c>
      <c r="F23" s="36">
        <v>-155500</v>
      </c>
      <c r="G23" s="36">
        <v>-156898</v>
      </c>
      <c r="H23" s="36">
        <v>-232570</v>
      </c>
      <c r="I23" s="36"/>
      <c r="J23" s="36">
        <v>-101690</v>
      </c>
      <c r="K23" s="41"/>
      <c r="L23" s="41"/>
      <c r="M23" s="36">
        <v>-125785</v>
      </c>
      <c r="N23" s="41"/>
      <c r="O23" s="41"/>
      <c r="P23" s="41"/>
      <c r="Q23" s="41"/>
      <c r="R23" s="41"/>
      <c r="S23" s="41">
        <v>-176987</v>
      </c>
    </row>
    <row r="24" spans="1:19" x14ac:dyDescent="0.25">
      <c r="A24" s="15" t="s">
        <v>85</v>
      </c>
      <c r="B24" s="15" t="s">
        <v>86</v>
      </c>
      <c r="C24" s="22">
        <f t="shared" si="1"/>
        <v>70065</v>
      </c>
      <c r="D24" s="35">
        <v>62700</v>
      </c>
      <c r="E24" s="48"/>
      <c r="F24" s="49">
        <v>1200</v>
      </c>
      <c r="G24" s="33">
        <v>978</v>
      </c>
      <c r="H24" s="27">
        <v>5187</v>
      </c>
      <c r="I24" s="48"/>
      <c r="J24" s="48"/>
      <c r="K24" s="50"/>
      <c r="L24" s="50"/>
      <c r="M24" s="48"/>
      <c r="N24" s="50"/>
      <c r="O24" s="50"/>
      <c r="P24" s="50"/>
      <c r="Q24" s="50"/>
      <c r="R24" s="50"/>
      <c r="S24" s="50"/>
    </row>
    <row r="25" spans="1:19" x14ac:dyDescent="0.25">
      <c r="A25" s="13"/>
      <c r="B25" s="13"/>
      <c r="C25" s="13"/>
      <c r="D25" s="51"/>
      <c r="E25" s="52"/>
      <c r="F25" s="52"/>
      <c r="G25" s="52"/>
      <c r="H25" s="52"/>
      <c r="I25" s="52"/>
      <c r="J25" s="52"/>
      <c r="K25" s="51"/>
      <c r="L25" s="51"/>
      <c r="M25" s="52"/>
      <c r="N25" s="51"/>
      <c r="O25" s="51"/>
      <c r="P25" s="51"/>
      <c r="Q25" s="51"/>
      <c r="R25" s="51"/>
      <c r="S25" s="51"/>
    </row>
    <row r="26" spans="1:19" x14ac:dyDescent="0.25">
      <c r="A26" s="15" t="s">
        <v>87</v>
      </c>
      <c r="B26" s="53"/>
      <c r="C26" s="54">
        <f>SUM(D26:S26)</f>
        <v>-1157281</v>
      </c>
      <c r="D26" s="25"/>
      <c r="E26" s="55">
        <v>-974099</v>
      </c>
      <c r="F26" s="36">
        <v>-47388</v>
      </c>
      <c r="G26" s="36">
        <v>-135794</v>
      </c>
      <c r="H26" s="36"/>
      <c r="I26" s="36"/>
      <c r="J26" s="36"/>
      <c r="K26" s="25"/>
      <c r="L26" s="25"/>
      <c r="M26" s="36"/>
      <c r="N26" s="25"/>
      <c r="O26" s="25"/>
      <c r="P26" s="25"/>
      <c r="Q26" s="25"/>
      <c r="R26" s="25"/>
      <c r="S26" s="25"/>
    </row>
    <row r="27" spans="1:19" x14ac:dyDescent="0.25">
      <c r="A27" s="15" t="s">
        <v>88</v>
      </c>
      <c r="B27" s="53"/>
      <c r="C27" s="54">
        <f>SUM(D27:S27)</f>
        <v>-7534</v>
      </c>
      <c r="D27" s="25"/>
      <c r="E27" s="36">
        <v>-7534</v>
      </c>
      <c r="F27" s="36"/>
      <c r="G27" s="36"/>
      <c r="H27" s="36"/>
      <c r="I27" s="36"/>
      <c r="J27" s="36"/>
      <c r="K27" s="25"/>
      <c r="L27" s="25"/>
      <c r="M27" s="36"/>
      <c r="N27" s="25"/>
      <c r="O27" s="25"/>
      <c r="P27" s="25"/>
      <c r="Q27" s="25"/>
      <c r="R27" s="25"/>
      <c r="S27" s="25"/>
    </row>
    <row r="28" spans="1:19" x14ac:dyDescent="0.25">
      <c r="A28" s="13"/>
      <c r="B28" s="13"/>
      <c r="C28" s="56"/>
      <c r="D28" s="57"/>
      <c r="E28" s="58"/>
      <c r="F28" s="58"/>
      <c r="G28" s="58"/>
      <c r="H28" s="58"/>
      <c r="I28" s="58"/>
      <c r="J28" s="58"/>
      <c r="K28" s="57"/>
      <c r="L28" s="57"/>
      <c r="M28" s="58"/>
      <c r="N28" s="57"/>
      <c r="O28" s="57"/>
      <c r="P28" s="57"/>
      <c r="Q28" s="57"/>
      <c r="R28" s="57"/>
      <c r="S28" s="57"/>
    </row>
    <row r="29" spans="1:19" x14ac:dyDescent="0.25">
      <c r="A29" s="59" t="s">
        <v>89</v>
      </c>
      <c r="B29" s="15"/>
      <c r="C29" s="54">
        <f t="shared" ref="C29:C31" si="3">SUM(D29:S29)</f>
        <v>-594450</v>
      </c>
      <c r="D29" s="25"/>
      <c r="E29" s="36"/>
      <c r="F29" s="36"/>
      <c r="G29" s="36"/>
      <c r="H29" s="36"/>
      <c r="I29" s="36"/>
      <c r="J29" s="36"/>
      <c r="K29" s="25">
        <f>-20000*1.1</f>
        <v>-22000</v>
      </c>
      <c r="L29" s="25"/>
      <c r="M29" s="36"/>
      <c r="N29" s="25"/>
      <c r="O29" s="25"/>
      <c r="P29" s="25"/>
      <c r="Q29" s="25">
        <v>-572450</v>
      </c>
      <c r="R29" s="25"/>
      <c r="S29" s="25"/>
    </row>
    <row r="30" spans="1:19" x14ac:dyDescent="0.25">
      <c r="A30" s="59" t="s">
        <v>90</v>
      </c>
      <c r="B30" s="15"/>
      <c r="C30" s="54">
        <f t="shared" si="3"/>
        <v>-105600</v>
      </c>
      <c r="D30" s="25"/>
      <c r="E30" s="36"/>
      <c r="F30" s="36"/>
      <c r="G30" s="36"/>
      <c r="H30" s="36"/>
      <c r="I30" s="36"/>
      <c r="J30" s="36"/>
      <c r="K30" s="25"/>
      <c r="L30" s="25">
        <f>-15000*3.2</f>
        <v>-48000</v>
      </c>
      <c r="M30" s="36"/>
      <c r="N30" s="25"/>
      <c r="O30" s="25"/>
      <c r="P30" s="25"/>
      <c r="Q30" s="25"/>
      <c r="R30" s="25">
        <v>-57600</v>
      </c>
      <c r="S30" s="25"/>
    </row>
    <row r="31" spans="1:19" x14ac:dyDescent="0.25">
      <c r="A31" s="59" t="s">
        <v>91</v>
      </c>
      <c r="B31" s="15"/>
      <c r="C31" s="54">
        <f t="shared" si="3"/>
        <v>-3457774</v>
      </c>
      <c r="D31" s="25"/>
      <c r="E31" s="36"/>
      <c r="F31" s="36"/>
      <c r="G31" s="36"/>
      <c r="H31" s="36"/>
      <c r="I31" s="36"/>
      <c r="J31" s="36"/>
      <c r="K31" s="25">
        <f>-K29-K7</f>
        <v>-6500</v>
      </c>
      <c r="L31" s="25">
        <f>-L30-L7</f>
        <v>-4800</v>
      </c>
      <c r="M31" s="36"/>
      <c r="N31" s="25"/>
      <c r="O31" s="25"/>
      <c r="P31" s="25"/>
      <c r="Q31" s="25">
        <f>-Q29-Q7</f>
        <v>-3231074</v>
      </c>
      <c r="R31" s="25">
        <f>-R30-R7</f>
        <v>-215400</v>
      </c>
      <c r="S31" s="25"/>
    </row>
    <row r="32" spans="1:19" x14ac:dyDescent="0.25">
      <c r="A32" s="15" t="s">
        <v>92</v>
      </c>
      <c r="B32" s="15"/>
      <c r="C32" s="54">
        <f>C7+C19+C26+C27+C23+C29+C30+C31</f>
        <v>63841467</v>
      </c>
      <c r="D32" s="54">
        <f t="shared" ref="D32" si="4">D7+D19+D26+D27+D23+D31</f>
        <v>5772687</v>
      </c>
      <c r="E32" s="6">
        <v>23432728</v>
      </c>
      <c r="F32" s="6">
        <v>13181531</v>
      </c>
      <c r="G32" s="6">
        <v>7926711</v>
      </c>
      <c r="H32" s="6">
        <v>6046041</v>
      </c>
      <c r="I32" s="6">
        <v>2221521</v>
      </c>
      <c r="J32" s="6">
        <v>2209740</v>
      </c>
      <c r="K32" s="54">
        <v>0</v>
      </c>
      <c r="L32" s="54">
        <v>0</v>
      </c>
      <c r="M32" s="6">
        <v>1169698</v>
      </c>
      <c r="N32" s="54">
        <f>N7+N19+N26+N27+N23+N31</f>
        <v>1132030</v>
      </c>
      <c r="O32" s="54">
        <f>O7+O19+O26+O27+O23+O31</f>
        <v>493885</v>
      </c>
      <c r="P32" s="54">
        <f>P7+P19+P26+P27+P23+P31</f>
        <v>217529</v>
      </c>
      <c r="Q32" s="54">
        <f>Q7+Q19+Q26+Q27+Q23+Q29+Q31</f>
        <v>0</v>
      </c>
      <c r="R32" s="54">
        <f>R7+R19+R26+R27+R23+R30+R31</f>
        <v>0</v>
      </c>
      <c r="S32" s="54">
        <f>S7+S19+S26+S27+S23+S31</f>
        <v>37366</v>
      </c>
    </row>
    <row r="33" spans="1:19" x14ac:dyDescent="0.25">
      <c r="A33" s="160" t="s">
        <v>93</v>
      </c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</row>
    <row r="34" spans="1:19" x14ac:dyDescent="0.2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</row>
    <row r="35" spans="1:19" x14ac:dyDescent="0.25">
      <c r="A35" s="13" t="s">
        <v>94</v>
      </c>
      <c r="B35" s="13"/>
      <c r="C35" s="13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</row>
    <row r="36" spans="1:19" x14ac:dyDescent="0.25">
      <c r="A36" s="13" t="s">
        <v>95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</row>
    <row r="37" spans="1:19" x14ac:dyDescent="0.25">
      <c r="A37" s="13" t="s">
        <v>96</v>
      </c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</row>
    <row r="38" spans="1:19" x14ac:dyDescent="0.25">
      <c r="A38" s="13"/>
      <c r="B38" s="13"/>
      <c r="C38" s="13"/>
      <c r="D38" s="13"/>
      <c r="E38" s="13"/>
      <c r="F38" s="60">
        <f>SUM(E32:M32)</f>
        <v>56187970</v>
      </c>
      <c r="G38" s="161" t="s">
        <v>97</v>
      </c>
      <c r="H38" s="162"/>
      <c r="I38" s="162"/>
      <c r="J38" s="162"/>
      <c r="K38" s="163"/>
      <c r="L38" s="13"/>
      <c r="M38" s="13"/>
      <c r="N38" s="13"/>
      <c r="O38" s="13"/>
      <c r="P38" s="13"/>
      <c r="Q38" s="13"/>
      <c r="R38" s="13"/>
      <c r="S38" s="13"/>
    </row>
    <row r="39" spans="1:19" x14ac:dyDescent="0.25">
      <c r="A39" s="13" t="s">
        <v>98</v>
      </c>
      <c r="B39" s="13"/>
      <c r="C39" s="13"/>
      <c r="D39" s="13"/>
      <c r="E39" s="13"/>
      <c r="F39" s="60">
        <f>C32</f>
        <v>63841467</v>
      </c>
      <c r="G39" s="161" t="s">
        <v>99</v>
      </c>
      <c r="H39" s="162"/>
      <c r="I39" s="162"/>
      <c r="J39" s="162"/>
      <c r="K39" s="163"/>
      <c r="L39" s="13"/>
      <c r="M39" s="13"/>
      <c r="N39" s="13"/>
      <c r="O39" s="13"/>
      <c r="P39" s="13"/>
      <c r="Q39" s="13"/>
      <c r="R39" s="13"/>
      <c r="S39" s="13"/>
    </row>
    <row r="40" spans="1:19" x14ac:dyDescent="0.25">
      <c r="A40" s="13"/>
      <c r="B40" s="13"/>
      <c r="C40" s="13"/>
      <c r="D40" s="13"/>
      <c r="E40" s="13"/>
      <c r="F40" s="60">
        <f>F39-F38</f>
        <v>7653497</v>
      </c>
      <c r="G40" s="161" t="s">
        <v>41</v>
      </c>
      <c r="H40" s="162"/>
      <c r="I40" s="162"/>
      <c r="J40" s="162"/>
      <c r="K40" s="163"/>
      <c r="L40" s="13"/>
      <c r="M40" s="13"/>
      <c r="N40" s="13"/>
      <c r="O40" s="13"/>
      <c r="P40" s="13"/>
      <c r="Q40" s="13"/>
      <c r="R40" s="13"/>
      <c r="S40" s="13"/>
    </row>
    <row r="41" spans="1:19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</row>
    <row r="42" spans="1:19" x14ac:dyDescent="0.2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</row>
    <row r="43" spans="1:19" x14ac:dyDescent="0.2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</row>
    <row r="44" spans="1:19" x14ac:dyDescent="0.2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</row>
    <row r="45" spans="1:19" x14ac:dyDescent="0.2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</row>
    <row r="46" spans="1:19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</row>
    <row r="47" spans="1:19" x14ac:dyDescent="0.2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</row>
    <row r="48" spans="1:19" x14ac:dyDescent="0.2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</row>
    <row r="49" spans="1:19" x14ac:dyDescent="0.2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</row>
    <row r="50" spans="1:19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</row>
    <row r="51" spans="1:19" x14ac:dyDescent="0.2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</row>
    <row r="52" spans="1:19" x14ac:dyDescent="0.2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</row>
    <row r="53" spans="1:19" x14ac:dyDescent="0.2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</row>
    <row r="54" spans="1:19" x14ac:dyDescent="0.25">
      <c r="A54" s="13"/>
      <c r="B54" s="13"/>
      <c r="C54" s="13"/>
      <c r="D54" s="13"/>
      <c r="E54" s="13"/>
      <c r="F54" s="13"/>
      <c r="G54" s="9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</row>
    <row r="55" spans="1:19" x14ac:dyDescent="0.2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</row>
    <row r="56" spans="1:19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</row>
    <row r="57" spans="1:19" x14ac:dyDescent="0.2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</row>
    <row r="58" spans="1:19" x14ac:dyDescent="0.2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</row>
    <row r="59" spans="1:19" x14ac:dyDescent="0.2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</row>
    <row r="60" spans="1:19" x14ac:dyDescent="0.2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</row>
    <row r="61" spans="1:19" x14ac:dyDescent="0.2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</row>
    <row r="62" spans="1:19" x14ac:dyDescent="0.2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</row>
    <row r="63" spans="1:19" x14ac:dyDescent="0.2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</row>
    <row r="64" spans="1:19" x14ac:dyDescent="0.2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</row>
    <row r="65" spans="1:19" x14ac:dyDescent="0.2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</row>
    <row r="73" spans="1:19" x14ac:dyDescent="0.25">
      <c r="B73" s="61" t="s">
        <v>100</v>
      </c>
      <c r="C73" s="62"/>
    </row>
    <row r="74" spans="1:19" x14ac:dyDescent="0.25">
      <c r="B74" s="63" t="s">
        <v>101</v>
      </c>
      <c r="C74" s="62"/>
    </row>
    <row r="75" spans="1:19" x14ac:dyDescent="0.25">
      <c r="B75" s="63" t="s">
        <v>102</v>
      </c>
    </row>
    <row r="76" spans="1:19" x14ac:dyDescent="0.25">
      <c r="A76" s="158" t="s">
        <v>103</v>
      </c>
      <c r="B76" s="158"/>
      <c r="C76" s="158" t="s">
        <v>104</v>
      </c>
      <c r="D76" s="158"/>
      <c r="E76" s="158" t="s">
        <v>105</v>
      </c>
      <c r="F76" s="158"/>
      <c r="G76" s="158" t="s">
        <v>106</v>
      </c>
      <c r="H76" s="158"/>
    </row>
    <row r="77" spans="1:19" x14ac:dyDescent="0.25">
      <c r="A77" s="64" t="s">
        <v>107</v>
      </c>
      <c r="B77" s="64" t="s">
        <v>108</v>
      </c>
      <c r="C77" s="64" t="s">
        <v>109</v>
      </c>
      <c r="D77" s="64" t="s">
        <v>110</v>
      </c>
      <c r="E77" s="64" t="s">
        <v>109</v>
      </c>
      <c r="F77" s="64" t="s">
        <v>110</v>
      </c>
      <c r="G77" s="64" t="s">
        <v>109</v>
      </c>
      <c r="H77" s="64" t="s">
        <v>110</v>
      </c>
    </row>
    <row r="78" spans="1:19" x14ac:dyDescent="0.25">
      <c r="A78" s="65" t="s">
        <v>111</v>
      </c>
      <c r="B78" s="65"/>
      <c r="C78" s="66">
        <v>71071005.520000204</v>
      </c>
      <c r="D78" s="66"/>
      <c r="E78" s="66">
        <v>77357798.790000096</v>
      </c>
      <c r="F78" s="66">
        <v>55097377.200000003</v>
      </c>
      <c r="G78" s="66">
        <v>93331427.109999105</v>
      </c>
      <c r="H78" s="66"/>
    </row>
    <row r="79" spans="1:19" x14ac:dyDescent="0.25">
      <c r="A79" s="67" t="s">
        <v>112</v>
      </c>
      <c r="B79" s="67" t="s">
        <v>113</v>
      </c>
      <c r="C79" s="68">
        <v>29125161.57</v>
      </c>
      <c r="D79" s="68"/>
      <c r="E79" s="68">
        <v>7950415.2699999996</v>
      </c>
      <c r="F79" s="68">
        <v>9855419.2599999905</v>
      </c>
      <c r="G79" s="68">
        <v>27220157.579999901</v>
      </c>
      <c r="H79" s="68"/>
    </row>
    <row r="80" spans="1:19" x14ac:dyDescent="0.25">
      <c r="A80" s="67" t="s">
        <v>112</v>
      </c>
      <c r="B80" s="67" t="s">
        <v>114</v>
      </c>
      <c r="C80" s="68"/>
      <c r="D80" s="68"/>
      <c r="E80" s="68"/>
      <c r="F80" s="68"/>
      <c r="G80" s="68">
        <v>22465782.899999999</v>
      </c>
      <c r="H80" s="68"/>
    </row>
    <row r="81" spans="1:13" x14ac:dyDescent="0.25">
      <c r="A81" s="67" t="s">
        <v>115</v>
      </c>
      <c r="B81" s="67" t="s">
        <v>116</v>
      </c>
      <c r="C81" s="68"/>
      <c r="D81" s="68"/>
      <c r="E81" s="68">
        <v>1056732.3999999999</v>
      </c>
      <c r="F81" s="68"/>
      <c r="G81" s="68">
        <v>1056732.3999999999</v>
      </c>
      <c r="H81" s="68"/>
    </row>
    <row r="82" spans="1:13" x14ac:dyDescent="0.25">
      <c r="A82" s="67"/>
      <c r="B82" s="69" t="s">
        <v>117</v>
      </c>
      <c r="C82" s="68"/>
      <c r="D82" s="68"/>
      <c r="E82" s="68"/>
      <c r="F82" s="68"/>
      <c r="G82" s="70">
        <f>SUM(G79:G81)</f>
        <v>50742672.879999898</v>
      </c>
      <c r="H82" s="68"/>
    </row>
    <row r="83" spans="1:13" x14ac:dyDescent="0.25">
      <c r="A83" s="67" t="s">
        <v>118</v>
      </c>
      <c r="B83" s="67" t="s">
        <v>119</v>
      </c>
      <c r="C83" s="68">
        <v>28410833.810000099</v>
      </c>
      <c r="D83" s="68"/>
      <c r="E83" s="68">
        <v>36230711.830000103</v>
      </c>
      <c r="F83" s="68">
        <v>18137029.34</v>
      </c>
      <c r="G83" s="71">
        <v>46504516.299998999</v>
      </c>
      <c r="H83" s="68"/>
    </row>
    <row r="84" spans="1:13" x14ac:dyDescent="0.25">
      <c r="A84" s="67" t="s">
        <v>120</v>
      </c>
      <c r="B84" s="67" t="s">
        <v>17</v>
      </c>
      <c r="C84" s="68">
        <v>7701252.8399999999</v>
      </c>
      <c r="D84" s="68"/>
      <c r="E84" s="68">
        <v>6852201.71</v>
      </c>
      <c r="F84" s="68">
        <v>5508275.9900000002</v>
      </c>
      <c r="G84" s="71">
        <v>9045178.5600000005</v>
      </c>
      <c r="H84" s="68"/>
    </row>
    <row r="85" spans="1:13" x14ac:dyDescent="0.25">
      <c r="A85" s="67" t="s">
        <v>121</v>
      </c>
      <c r="B85" s="67" t="s">
        <v>51</v>
      </c>
      <c r="C85" s="68">
        <v>131484.01999999999</v>
      </c>
      <c r="D85" s="68"/>
      <c r="E85" s="68">
        <v>834766.93</v>
      </c>
      <c r="F85" s="68">
        <v>830737</v>
      </c>
      <c r="G85" s="71">
        <v>135513.95000000001</v>
      </c>
      <c r="H85" s="68"/>
    </row>
    <row r="86" spans="1:13" x14ac:dyDescent="0.25">
      <c r="A86" s="67" t="s">
        <v>122</v>
      </c>
      <c r="B86" s="67" t="s">
        <v>52</v>
      </c>
      <c r="C86" s="68">
        <v>87951.930000000095</v>
      </c>
      <c r="D86" s="68"/>
      <c r="E86" s="68">
        <v>271542.23</v>
      </c>
      <c r="F86" s="68">
        <v>251882.9</v>
      </c>
      <c r="G86" s="71">
        <v>107611.26</v>
      </c>
      <c r="H86" s="68"/>
    </row>
    <row r="87" spans="1:13" x14ac:dyDescent="0.25">
      <c r="A87" s="67" t="s">
        <v>123</v>
      </c>
      <c r="B87" s="67" t="s">
        <v>18</v>
      </c>
      <c r="C87" s="68">
        <v>1053199.07</v>
      </c>
      <c r="D87" s="68"/>
      <c r="E87" s="68">
        <v>4587671.88</v>
      </c>
      <c r="F87" s="68">
        <v>4533706.3499999996</v>
      </c>
      <c r="G87" s="71">
        <v>1107164.6000000001</v>
      </c>
      <c r="H87" s="68"/>
      <c r="L87" s="87">
        <v>61973.72</v>
      </c>
      <c r="M87" t="s">
        <v>124</v>
      </c>
    </row>
    <row r="88" spans="1:13" x14ac:dyDescent="0.25">
      <c r="A88" s="67" t="s">
        <v>125</v>
      </c>
      <c r="B88" s="67" t="s">
        <v>16</v>
      </c>
      <c r="C88" s="68">
        <v>2148802.5800001002</v>
      </c>
      <c r="D88" s="68"/>
      <c r="E88" s="68">
        <v>12876867.76</v>
      </c>
      <c r="F88" s="68">
        <v>9526179.75</v>
      </c>
      <c r="G88" s="71">
        <v>5499490.5900002001</v>
      </c>
      <c r="H88" s="68"/>
    </row>
    <row r="89" spans="1:13" x14ac:dyDescent="0.25">
      <c r="A89" s="67" t="s">
        <v>126</v>
      </c>
      <c r="B89" s="67" t="s">
        <v>127</v>
      </c>
      <c r="C89" s="68">
        <v>661300.63</v>
      </c>
      <c r="D89" s="68"/>
      <c r="E89" s="68">
        <v>1382244.69</v>
      </c>
      <c r="F89" s="68">
        <v>1493066.53</v>
      </c>
      <c r="G89" s="71">
        <v>550478.79</v>
      </c>
      <c r="H89" s="68"/>
      <c r="L89" s="71">
        <v>550478.79</v>
      </c>
      <c r="M89" t="s">
        <v>47</v>
      </c>
    </row>
    <row r="90" spans="1:13" x14ac:dyDescent="0.25">
      <c r="A90" s="67" t="s">
        <v>128</v>
      </c>
      <c r="B90" s="67" t="s">
        <v>129</v>
      </c>
      <c r="C90" s="68">
        <v>74534.690000000395</v>
      </c>
      <c r="D90" s="68"/>
      <c r="E90" s="68">
        <v>1004774.34</v>
      </c>
      <c r="F90" s="68">
        <v>963091.67</v>
      </c>
      <c r="G90" s="71">
        <v>116217.36</v>
      </c>
      <c r="H90" s="68"/>
      <c r="L90" s="72">
        <v>116217.36</v>
      </c>
      <c r="M90" t="s">
        <v>144</v>
      </c>
    </row>
    <row r="91" spans="1:13" x14ac:dyDescent="0.25">
      <c r="A91" s="67" t="s">
        <v>130</v>
      </c>
      <c r="B91" s="67" t="s">
        <v>131</v>
      </c>
      <c r="C91" s="68">
        <v>674839.89000000095</v>
      </c>
      <c r="D91" s="68"/>
      <c r="E91" s="68">
        <v>2626577.73</v>
      </c>
      <c r="F91" s="68">
        <v>2624943.42</v>
      </c>
      <c r="G91" s="68">
        <v>676474.19999999902</v>
      </c>
      <c r="H91" s="68"/>
      <c r="L91" s="73">
        <v>489070.88</v>
      </c>
      <c r="M91" t="s">
        <v>132</v>
      </c>
    </row>
    <row r="92" spans="1:13" x14ac:dyDescent="0.25">
      <c r="A92" s="67" t="s">
        <v>133</v>
      </c>
      <c r="B92" s="67" t="s">
        <v>21</v>
      </c>
      <c r="C92" s="68">
        <v>871291.45</v>
      </c>
      <c r="D92" s="68"/>
      <c r="E92" s="68">
        <v>1495060.58</v>
      </c>
      <c r="F92" s="68">
        <v>1211935.77</v>
      </c>
      <c r="G92" s="71">
        <v>1154416.26</v>
      </c>
      <c r="H92" s="68"/>
      <c r="L92" s="72">
        <v>1154416.26</v>
      </c>
      <c r="M92" t="s">
        <v>21</v>
      </c>
    </row>
    <row r="93" spans="1:13" x14ac:dyDescent="0.25">
      <c r="A93" s="74" t="s">
        <v>135</v>
      </c>
      <c r="B93" s="74" t="s">
        <v>136</v>
      </c>
      <c r="C93" s="75">
        <v>130353.04</v>
      </c>
      <c r="D93" s="75"/>
      <c r="E93" s="75">
        <v>188231.44</v>
      </c>
      <c r="F93" s="75">
        <v>161109.22</v>
      </c>
      <c r="G93" s="75">
        <v>157475.26</v>
      </c>
      <c r="H93" s="75"/>
      <c r="L93" s="86">
        <f>SUM(L89:L92)</f>
        <v>2310183.29</v>
      </c>
      <c r="M93" t="s">
        <v>134</v>
      </c>
    </row>
    <row r="94" spans="1:13" x14ac:dyDescent="0.25">
      <c r="A94" s="76"/>
      <c r="B94" s="77" t="s">
        <v>137</v>
      </c>
      <c r="C94" s="78"/>
      <c r="D94" s="78"/>
      <c r="E94" s="78"/>
      <c r="F94" s="78"/>
      <c r="G94" s="79">
        <f>SUM(G83:G93)</f>
        <v>65054537.129999191</v>
      </c>
      <c r="H94" s="78"/>
    </row>
    <row r="96" spans="1:13" x14ac:dyDescent="0.25">
      <c r="B96" s="80" t="s">
        <v>138</v>
      </c>
      <c r="C96" s="81"/>
      <c r="D96" s="81"/>
      <c r="E96" s="81"/>
      <c r="F96" s="81"/>
      <c r="G96" s="82">
        <f>SUM(G82+G94)</f>
        <v>115797210.0099991</v>
      </c>
    </row>
    <row r="98" spans="2:7" x14ac:dyDescent="0.25">
      <c r="B98" s="83" t="s">
        <v>139</v>
      </c>
      <c r="C98" s="83"/>
      <c r="D98" s="83"/>
      <c r="E98" s="83"/>
      <c r="F98" s="83"/>
      <c r="G98" s="73">
        <v>95034.58</v>
      </c>
    </row>
    <row r="99" spans="2:7" x14ac:dyDescent="0.25">
      <c r="B99" s="83" t="s">
        <v>140</v>
      </c>
      <c r="C99" s="83"/>
      <c r="D99" s="83"/>
      <c r="E99" s="83"/>
      <c r="F99" s="83"/>
      <c r="G99" s="73">
        <v>50742672.880000003</v>
      </c>
    </row>
    <row r="100" spans="2:7" x14ac:dyDescent="0.25">
      <c r="B100" s="84" t="s">
        <v>141</v>
      </c>
      <c r="C100" s="84"/>
      <c r="D100" s="84"/>
      <c r="E100" s="84"/>
      <c r="F100" s="84"/>
      <c r="G100" s="84">
        <f>SUM(G98:G99)</f>
        <v>50837707.460000001</v>
      </c>
    </row>
    <row r="102" spans="2:7" ht="18.75" x14ac:dyDescent="0.3">
      <c r="C102" s="85" t="s">
        <v>142</v>
      </c>
    </row>
    <row r="103" spans="2:7" ht="18.75" x14ac:dyDescent="0.3">
      <c r="C103" s="85" t="s">
        <v>143</v>
      </c>
    </row>
    <row r="139" spans="1:4" x14ac:dyDescent="0.25">
      <c r="A139" s="88" t="s">
        <v>276</v>
      </c>
    </row>
    <row r="140" spans="1:4" ht="15.75" x14ac:dyDescent="0.25">
      <c r="A140" s="114"/>
      <c r="B140" s="115"/>
      <c r="C140" s="116"/>
      <c r="D140" s="117"/>
    </row>
    <row r="141" spans="1:4" ht="110.25" x14ac:dyDescent="0.25">
      <c r="A141" s="118" t="s">
        <v>172</v>
      </c>
      <c r="B141" s="118" t="s">
        <v>173</v>
      </c>
      <c r="C141" s="119" t="s">
        <v>174</v>
      </c>
      <c r="D141" s="120" t="s">
        <v>175</v>
      </c>
    </row>
    <row r="142" spans="1:4" ht="15.75" x14ac:dyDescent="0.25">
      <c r="A142" s="121">
        <v>1</v>
      </c>
      <c r="B142" s="122">
        <v>2</v>
      </c>
      <c r="C142" s="123">
        <v>3</v>
      </c>
      <c r="D142" s="124"/>
    </row>
    <row r="143" spans="1:4" ht="15.75" x14ac:dyDescent="0.25">
      <c r="A143" s="125" t="s">
        <v>176</v>
      </c>
      <c r="B143" s="126">
        <v>1</v>
      </c>
      <c r="C143" s="127" t="s">
        <v>177</v>
      </c>
      <c r="D143" s="128">
        <v>0</v>
      </c>
    </row>
    <row r="144" spans="1:4" ht="15.75" x14ac:dyDescent="0.25">
      <c r="A144" s="125" t="s">
        <v>178</v>
      </c>
      <c r="B144" s="126">
        <v>1</v>
      </c>
      <c r="C144" s="127" t="s">
        <v>179</v>
      </c>
      <c r="D144" s="128">
        <v>0</v>
      </c>
    </row>
    <row r="145" spans="1:4" ht="15.75" x14ac:dyDescent="0.25">
      <c r="A145" s="129" t="s">
        <v>180</v>
      </c>
      <c r="B145" s="126">
        <v>1</v>
      </c>
      <c r="C145" s="127" t="s">
        <v>181</v>
      </c>
      <c r="D145" s="128">
        <v>0</v>
      </c>
    </row>
    <row r="146" spans="1:4" ht="15.75" x14ac:dyDescent="0.25">
      <c r="A146" s="129" t="s">
        <v>182</v>
      </c>
      <c r="B146" s="126">
        <v>1</v>
      </c>
      <c r="C146" s="127" t="s">
        <v>183</v>
      </c>
      <c r="D146" s="128">
        <v>0</v>
      </c>
    </row>
    <row r="147" spans="1:4" ht="15.75" x14ac:dyDescent="0.25">
      <c r="A147" s="125" t="s">
        <v>184</v>
      </c>
      <c r="B147" s="126">
        <v>1</v>
      </c>
      <c r="C147" s="127" t="s">
        <v>185</v>
      </c>
      <c r="D147" s="128">
        <v>0</v>
      </c>
    </row>
    <row r="148" spans="1:4" ht="15.75" x14ac:dyDescent="0.25">
      <c r="A148" s="125" t="s">
        <v>186</v>
      </c>
      <c r="B148" s="126">
        <v>1</v>
      </c>
      <c r="C148" s="130" t="s">
        <v>187</v>
      </c>
      <c r="D148" s="128">
        <v>0</v>
      </c>
    </row>
    <row r="149" spans="1:4" ht="63" x14ac:dyDescent="0.25">
      <c r="A149" s="131" t="s">
        <v>188</v>
      </c>
      <c r="B149" s="132">
        <v>2</v>
      </c>
      <c r="C149" s="133" t="s">
        <v>189</v>
      </c>
      <c r="D149" s="128">
        <v>0</v>
      </c>
    </row>
    <row r="150" spans="1:4" ht="15.75" x14ac:dyDescent="0.25">
      <c r="A150" s="125" t="s">
        <v>190</v>
      </c>
      <c r="B150" s="126">
        <v>2</v>
      </c>
      <c r="C150" s="127" t="s">
        <v>191</v>
      </c>
      <c r="D150" s="128">
        <v>0</v>
      </c>
    </row>
    <row r="151" spans="1:4" ht="15.75" x14ac:dyDescent="0.25">
      <c r="A151" s="125" t="s">
        <v>192</v>
      </c>
      <c r="B151" s="126">
        <v>2</v>
      </c>
      <c r="C151" s="127" t="s">
        <v>193</v>
      </c>
      <c r="D151" s="128">
        <v>0</v>
      </c>
    </row>
    <row r="152" spans="1:4" ht="15.75" x14ac:dyDescent="0.25">
      <c r="A152" s="125" t="s">
        <v>194</v>
      </c>
      <c r="B152" s="126">
        <v>2</v>
      </c>
      <c r="C152" s="127" t="s">
        <v>195</v>
      </c>
      <c r="D152" s="128">
        <v>0</v>
      </c>
    </row>
    <row r="153" spans="1:4" ht="15.75" x14ac:dyDescent="0.25">
      <c r="A153" s="125" t="s">
        <v>196</v>
      </c>
      <c r="B153" s="126">
        <v>2</v>
      </c>
      <c r="C153" s="127" t="s">
        <v>197</v>
      </c>
      <c r="D153" s="128">
        <v>0</v>
      </c>
    </row>
    <row r="154" spans="1:4" ht="15.75" x14ac:dyDescent="0.25">
      <c r="A154" s="129" t="s">
        <v>198</v>
      </c>
      <c r="B154" s="126">
        <v>2</v>
      </c>
      <c r="C154" s="134" t="s">
        <v>199</v>
      </c>
      <c r="D154" s="128">
        <v>0</v>
      </c>
    </row>
    <row r="155" spans="1:4" ht="15.75" x14ac:dyDescent="0.25">
      <c r="A155" s="129" t="s">
        <v>200</v>
      </c>
      <c r="B155" s="126">
        <v>2</v>
      </c>
      <c r="C155" s="134" t="s">
        <v>201</v>
      </c>
      <c r="D155" s="128">
        <v>0</v>
      </c>
    </row>
    <row r="156" spans="1:4" ht="15.75" x14ac:dyDescent="0.25">
      <c r="A156" s="129" t="s">
        <v>202</v>
      </c>
      <c r="B156" s="126">
        <v>2</v>
      </c>
      <c r="C156" s="134" t="s">
        <v>203</v>
      </c>
      <c r="D156" s="128">
        <v>0</v>
      </c>
    </row>
    <row r="157" spans="1:4" ht="15.75" x14ac:dyDescent="0.25">
      <c r="A157" s="129" t="s">
        <v>204</v>
      </c>
      <c r="B157" s="126">
        <v>2</v>
      </c>
      <c r="C157" s="127" t="s">
        <v>205</v>
      </c>
      <c r="D157" s="128">
        <v>0</v>
      </c>
    </row>
    <row r="158" spans="1:4" ht="15.75" x14ac:dyDescent="0.25">
      <c r="A158" s="125" t="s">
        <v>206</v>
      </c>
      <c r="B158" s="126">
        <v>2</v>
      </c>
      <c r="C158" s="127" t="s">
        <v>207</v>
      </c>
      <c r="D158" s="128">
        <v>0</v>
      </c>
    </row>
    <row r="159" spans="1:4" ht="15.75" x14ac:dyDescent="0.25">
      <c r="A159" s="125" t="s">
        <v>208</v>
      </c>
      <c r="B159" s="135">
        <v>3</v>
      </c>
      <c r="C159" s="130" t="s">
        <v>209</v>
      </c>
      <c r="D159" s="128">
        <v>0</v>
      </c>
    </row>
    <row r="160" spans="1:4" ht="15.75" x14ac:dyDescent="0.25">
      <c r="A160" s="125" t="s">
        <v>210</v>
      </c>
      <c r="B160" s="135">
        <v>3</v>
      </c>
      <c r="C160" s="127" t="s">
        <v>211</v>
      </c>
      <c r="D160" s="128">
        <v>0</v>
      </c>
    </row>
    <row r="161" spans="1:5" ht="15.75" x14ac:dyDescent="0.25">
      <c r="A161" s="131" t="s">
        <v>212</v>
      </c>
      <c r="B161" s="135">
        <v>3</v>
      </c>
      <c r="C161" s="127" t="s">
        <v>160</v>
      </c>
      <c r="D161" s="136">
        <v>14</v>
      </c>
      <c r="E161" t="s">
        <v>277</v>
      </c>
    </row>
    <row r="162" spans="1:5" ht="15.75" x14ac:dyDescent="0.25">
      <c r="A162" s="131" t="s">
        <v>213</v>
      </c>
      <c r="B162" s="135">
        <v>3</v>
      </c>
      <c r="C162" s="127" t="s">
        <v>214</v>
      </c>
      <c r="D162" s="128">
        <v>0</v>
      </c>
      <c r="E162" t="s">
        <v>278</v>
      </c>
    </row>
    <row r="163" spans="1:5" ht="15.75" x14ac:dyDescent="0.25">
      <c r="A163" s="131" t="s">
        <v>215</v>
      </c>
      <c r="B163" s="135">
        <v>3</v>
      </c>
      <c r="C163" s="130" t="s">
        <v>216</v>
      </c>
      <c r="D163" s="128">
        <v>0</v>
      </c>
      <c r="E163" t="s">
        <v>279</v>
      </c>
    </row>
    <row r="164" spans="1:5" ht="15.75" x14ac:dyDescent="0.25">
      <c r="A164" s="125" t="s">
        <v>217</v>
      </c>
      <c r="B164" s="126">
        <v>3</v>
      </c>
      <c r="C164" s="130" t="s">
        <v>218</v>
      </c>
      <c r="D164" s="128">
        <v>0</v>
      </c>
    </row>
    <row r="165" spans="1:5" ht="15.75" x14ac:dyDescent="0.25">
      <c r="A165" s="125" t="s">
        <v>219</v>
      </c>
      <c r="B165" s="126">
        <v>3</v>
      </c>
      <c r="C165" s="130" t="s">
        <v>220</v>
      </c>
      <c r="D165" s="128">
        <v>0</v>
      </c>
    </row>
    <row r="166" spans="1:5" ht="15.75" x14ac:dyDescent="0.25">
      <c r="A166" s="125" t="s">
        <v>221</v>
      </c>
      <c r="B166" s="126">
        <v>3</v>
      </c>
      <c r="C166" s="130" t="s">
        <v>222</v>
      </c>
      <c r="D166" s="128">
        <v>0</v>
      </c>
    </row>
    <row r="167" spans="1:5" ht="15.75" x14ac:dyDescent="0.25">
      <c r="A167" s="125" t="s">
        <v>223</v>
      </c>
      <c r="B167" s="126">
        <v>3</v>
      </c>
      <c r="C167" s="134" t="s">
        <v>224</v>
      </c>
      <c r="D167" s="128">
        <v>0</v>
      </c>
    </row>
    <row r="168" spans="1:5" ht="15.75" x14ac:dyDescent="0.25">
      <c r="A168" s="125" t="s">
        <v>225</v>
      </c>
      <c r="B168" s="126">
        <v>3</v>
      </c>
      <c r="C168" s="134" t="s">
        <v>226</v>
      </c>
      <c r="D168" s="128">
        <v>0</v>
      </c>
    </row>
    <row r="169" spans="1:5" ht="15.75" x14ac:dyDescent="0.25">
      <c r="A169" s="125" t="s">
        <v>227</v>
      </c>
      <c r="B169" s="126">
        <v>3</v>
      </c>
      <c r="C169" s="134" t="s">
        <v>228</v>
      </c>
      <c r="D169" s="128">
        <v>0</v>
      </c>
    </row>
    <row r="170" spans="1:5" ht="15.75" x14ac:dyDescent="0.25">
      <c r="A170" s="125" t="s">
        <v>229</v>
      </c>
      <c r="B170" s="126">
        <v>3</v>
      </c>
      <c r="C170" s="127" t="s">
        <v>230</v>
      </c>
      <c r="D170" s="128">
        <v>0</v>
      </c>
    </row>
    <row r="171" spans="1:5" ht="78.75" x14ac:dyDescent="0.25">
      <c r="A171" s="125" t="s">
        <v>231</v>
      </c>
      <c r="B171" s="126">
        <v>3</v>
      </c>
      <c r="C171" s="137" t="s">
        <v>232</v>
      </c>
      <c r="D171" s="128">
        <v>0</v>
      </c>
    </row>
    <row r="172" spans="1:5" ht="15.75" x14ac:dyDescent="0.25">
      <c r="A172" s="125" t="s">
        <v>233</v>
      </c>
      <c r="B172" s="126">
        <v>3</v>
      </c>
      <c r="C172" s="127" t="s">
        <v>234</v>
      </c>
      <c r="D172" s="128">
        <v>0</v>
      </c>
    </row>
    <row r="173" spans="1:5" ht="15.75" x14ac:dyDescent="0.25">
      <c r="A173" s="125" t="s">
        <v>235</v>
      </c>
      <c r="B173" s="126">
        <v>3</v>
      </c>
      <c r="C173" s="127" t="s">
        <v>236</v>
      </c>
      <c r="D173" s="128">
        <v>0</v>
      </c>
    </row>
    <row r="174" spans="1:5" ht="15.75" x14ac:dyDescent="0.25">
      <c r="A174" s="125" t="s">
        <v>237</v>
      </c>
      <c r="B174" s="126">
        <v>3</v>
      </c>
      <c r="C174" s="127" t="s">
        <v>238</v>
      </c>
      <c r="D174" s="128">
        <v>0</v>
      </c>
    </row>
    <row r="175" spans="1:5" ht="15.75" x14ac:dyDescent="0.25">
      <c r="A175" s="125" t="s">
        <v>239</v>
      </c>
      <c r="B175" s="126">
        <v>3</v>
      </c>
      <c r="C175" s="127" t="s">
        <v>240</v>
      </c>
      <c r="D175" s="128">
        <v>0</v>
      </c>
    </row>
    <row r="176" spans="1:5" ht="15.75" x14ac:dyDescent="0.25">
      <c r="A176" s="125" t="s">
        <v>241</v>
      </c>
      <c r="B176" s="126">
        <v>3</v>
      </c>
      <c r="C176" s="127" t="s">
        <v>242</v>
      </c>
      <c r="D176" s="128">
        <v>0</v>
      </c>
    </row>
    <row r="177" spans="1:4" ht="15.75" x14ac:dyDescent="0.25">
      <c r="A177" s="125" t="s">
        <v>243</v>
      </c>
      <c r="B177" s="126">
        <v>3</v>
      </c>
      <c r="C177" s="127" t="s">
        <v>244</v>
      </c>
      <c r="D177" s="128">
        <v>0</v>
      </c>
    </row>
    <row r="178" spans="1:4" ht="15.75" x14ac:dyDescent="0.25">
      <c r="A178" s="125" t="s">
        <v>245</v>
      </c>
      <c r="B178" s="126">
        <v>3</v>
      </c>
      <c r="C178" s="127" t="s">
        <v>246</v>
      </c>
      <c r="D178" s="128">
        <v>0</v>
      </c>
    </row>
    <row r="179" spans="1:4" ht="15.75" x14ac:dyDescent="0.25">
      <c r="A179" s="125" t="s">
        <v>247</v>
      </c>
      <c r="B179" s="126">
        <v>3</v>
      </c>
      <c r="C179" s="127" t="s">
        <v>10</v>
      </c>
      <c r="D179" s="128">
        <v>469</v>
      </c>
    </row>
    <row r="180" spans="1:4" ht="15.75" x14ac:dyDescent="0.25">
      <c r="A180" s="131" t="s">
        <v>248</v>
      </c>
      <c r="B180" s="135">
        <v>4</v>
      </c>
      <c r="C180" s="130" t="s">
        <v>249</v>
      </c>
      <c r="D180" s="128">
        <v>0</v>
      </c>
    </row>
    <row r="181" spans="1:4" ht="15.75" x14ac:dyDescent="0.25">
      <c r="A181" s="125" t="s">
        <v>250</v>
      </c>
      <c r="B181" s="126">
        <v>4</v>
      </c>
      <c r="C181" s="127" t="s">
        <v>251</v>
      </c>
      <c r="D181" s="128">
        <v>0</v>
      </c>
    </row>
    <row r="182" spans="1:4" ht="15.75" x14ac:dyDescent="0.25">
      <c r="A182" s="125" t="s">
        <v>252</v>
      </c>
      <c r="B182" s="126">
        <v>4</v>
      </c>
      <c r="C182" s="127" t="s">
        <v>253</v>
      </c>
      <c r="D182" s="128">
        <v>0</v>
      </c>
    </row>
    <row r="183" spans="1:4" ht="15.75" x14ac:dyDescent="0.25">
      <c r="A183" s="125" t="s">
        <v>254</v>
      </c>
      <c r="B183" s="126">
        <v>4</v>
      </c>
      <c r="C183" s="127" t="s">
        <v>255</v>
      </c>
      <c r="D183" s="128">
        <v>0</v>
      </c>
    </row>
    <row r="184" spans="1:4" ht="15.75" x14ac:dyDescent="0.25">
      <c r="A184" s="125" t="s">
        <v>256</v>
      </c>
      <c r="B184" s="126">
        <v>5</v>
      </c>
      <c r="C184" s="127" t="s">
        <v>257</v>
      </c>
      <c r="D184" s="128">
        <v>0</v>
      </c>
    </row>
    <row r="185" spans="1:4" ht="15.75" x14ac:dyDescent="0.25">
      <c r="A185" s="125" t="s">
        <v>258</v>
      </c>
      <c r="B185" s="126">
        <v>6</v>
      </c>
      <c r="C185" s="127" t="s">
        <v>259</v>
      </c>
      <c r="D185" s="128">
        <v>0</v>
      </c>
    </row>
    <row r="186" spans="1:4" ht="15.75" x14ac:dyDescent="0.25">
      <c r="A186" s="125" t="s">
        <v>260</v>
      </c>
      <c r="B186" s="126">
        <v>6</v>
      </c>
      <c r="C186" s="127" t="s">
        <v>261</v>
      </c>
      <c r="D186" s="128">
        <v>0</v>
      </c>
    </row>
    <row r="187" spans="1:4" ht="15.75" x14ac:dyDescent="0.25">
      <c r="A187" s="125" t="s">
        <v>262</v>
      </c>
      <c r="B187" s="126">
        <v>6</v>
      </c>
      <c r="C187" s="127" t="s">
        <v>263</v>
      </c>
      <c r="D187" s="128">
        <v>0</v>
      </c>
    </row>
    <row r="188" spans="1:4" ht="15.75" x14ac:dyDescent="0.25">
      <c r="A188" s="125" t="s">
        <v>264</v>
      </c>
      <c r="B188" s="126">
        <v>6</v>
      </c>
      <c r="C188" s="127" t="s">
        <v>265</v>
      </c>
      <c r="D188" s="128">
        <v>0</v>
      </c>
    </row>
    <row r="189" spans="1:4" ht="15.75" x14ac:dyDescent="0.25">
      <c r="A189" s="125" t="s">
        <v>266</v>
      </c>
      <c r="B189" s="126">
        <v>6</v>
      </c>
      <c r="C189" s="127" t="s">
        <v>13</v>
      </c>
      <c r="D189" s="128">
        <v>2043</v>
      </c>
    </row>
    <row r="190" spans="1:4" ht="15.75" x14ac:dyDescent="0.25">
      <c r="A190" s="125" t="s">
        <v>267</v>
      </c>
      <c r="B190" s="126">
        <v>7</v>
      </c>
      <c r="C190" s="127" t="s">
        <v>268</v>
      </c>
      <c r="D190" s="128">
        <v>0</v>
      </c>
    </row>
    <row r="191" spans="1:4" ht="15.75" x14ac:dyDescent="0.25">
      <c r="A191" s="125" t="s">
        <v>269</v>
      </c>
      <c r="B191" s="126">
        <v>8</v>
      </c>
      <c r="C191" s="127" t="s">
        <v>12</v>
      </c>
      <c r="D191" s="128">
        <v>1381</v>
      </c>
    </row>
    <row r="192" spans="1:4" ht="15.75" x14ac:dyDescent="0.25">
      <c r="A192" s="125" t="s">
        <v>270</v>
      </c>
      <c r="B192" s="126">
        <v>8</v>
      </c>
      <c r="C192" s="127" t="s">
        <v>271</v>
      </c>
      <c r="D192" s="128">
        <v>815</v>
      </c>
    </row>
    <row r="193" spans="1:4" ht="15.75" x14ac:dyDescent="0.25">
      <c r="A193" s="125" t="s">
        <v>272</v>
      </c>
      <c r="B193" s="126">
        <v>8</v>
      </c>
      <c r="C193" s="127" t="s">
        <v>9</v>
      </c>
      <c r="D193" s="128">
        <v>691</v>
      </c>
    </row>
    <row r="194" spans="1:4" ht="15.75" x14ac:dyDescent="0.25">
      <c r="A194" s="125" t="s">
        <v>273</v>
      </c>
      <c r="B194" s="138">
        <v>9</v>
      </c>
      <c r="C194" s="127" t="s">
        <v>274</v>
      </c>
      <c r="D194" s="128">
        <v>0</v>
      </c>
    </row>
    <row r="195" spans="1:4" ht="15.75" x14ac:dyDescent="0.25">
      <c r="A195" s="139"/>
      <c r="B195" s="139"/>
      <c r="C195" s="140" t="s">
        <v>275</v>
      </c>
      <c r="D195" s="141">
        <f>SUM(D143:D194)</f>
        <v>5413</v>
      </c>
    </row>
  </sheetData>
  <mergeCells count="9">
    <mergeCell ref="A76:B76"/>
    <mergeCell ref="C76:D76"/>
    <mergeCell ref="E76:F76"/>
    <mergeCell ref="G76:H76"/>
    <mergeCell ref="A1:S1"/>
    <mergeCell ref="A33:S33"/>
    <mergeCell ref="G38:K38"/>
    <mergeCell ref="G39:K39"/>
    <mergeCell ref="G40:K40"/>
  </mergeCells>
  <pageMargins left="0.7" right="0.7" top="0.75" bottom="0.75" header="0.3" footer="0.3"/>
  <pageSetup paperSize="0" orientation="portrait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Справки бюджет 2018</vt:lpstr>
      <vt:lpstr>Бюджетни документи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Konstantin MITOV</dc:creator>
  <cp:lastModifiedBy>Boss</cp:lastModifiedBy>
  <dcterms:created xsi:type="dcterms:W3CDTF">2018-03-15T14:28:38Z</dcterms:created>
  <dcterms:modified xsi:type="dcterms:W3CDTF">2018-04-13T08:43:02Z</dcterms:modified>
</cp:coreProperties>
</file>