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arkova\Desktop\"/>
    </mc:Choice>
  </mc:AlternateContent>
  <bookViews>
    <workbookView xWindow="0" yWindow="0" windowWidth="28800" windowHeight="11730"/>
  </bookViews>
  <sheets>
    <sheet name="Справка разпределение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4" l="1"/>
  <c r="G81" i="4"/>
  <c r="F81" i="4"/>
  <c r="E81" i="4"/>
  <c r="D81" i="4"/>
  <c r="C81" i="4"/>
  <c r="B81" i="4"/>
  <c r="D59" i="4" l="1"/>
  <c r="B142" i="4"/>
  <c r="B103" i="4"/>
  <c r="B135" i="4"/>
  <c r="B136" i="4" s="1"/>
  <c r="L137" i="4"/>
  <c r="L134" i="4"/>
  <c r="L139" i="4" s="1"/>
  <c r="K134" i="4"/>
  <c r="J134" i="4"/>
  <c r="I134" i="4"/>
  <c r="H134" i="4"/>
  <c r="G134" i="4"/>
  <c r="F134" i="4"/>
  <c r="E134" i="4"/>
  <c r="D134" i="4"/>
  <c r="B134" i="4"/>
  <c r="L124" i="4"/>
  <c r="L121" i="4"/>
  <c r="B122" i="4" s="1"/>
  <c r="K121" i="4"/>
  <c r="J121" i="4"/>
  <c r="I121" i="4"/>
  <c r="H121" i="4"/>
  <c r="G121" i="4"/>
  <c r="F121" i="4"/>
  <c r="E121" i="4"/>
  <c r="D121" i="4"/>
  <c r="B121" i="4"/>
  <c r="L105" i="4"/>
  <c r="L102" i="4"/>
  <c r="L107" i="4" s="1"/>
  <c r="K102" i="4"/>
  <c r="J102" i="4"/>
  <c r="I102" i="4"/>
  <c r="H102" i="4"/>
  <c r="G102" i="4"/>
  <c r="F102" i="4"/>
  <c r="E102" i="4"/>
  <c r="D102" i="4"/>
  <c r="B102" i="4"/>
  <c r="B104" i="4" s="1"/>
  <c r="J90" i="4"/>
  <c r="I90" i="4"/>
  <c r="H90" i="4"/>
  <c r="F90" i="4"/>
  <c r="E90" i="4"/>
  <c r="E92" i="4" s="1"/>
  <c r="B90" i="4"/>
  <c r="I80" i="4"/>
  <c r="I79" i="4"/>
  <c r="I78" i="4"/>
  <c r="I77" i="4"/>
  <c r="I76" i="4"/>
  <c r="I72" i="4"/>
  <c r="H72" i="4"/>
  <c r="G72" i="4"/>
  <c r="F72" i="4"/>
  <c r="E72" i="4"/>
  <c r="D72" i="4"/>
  <c r="C72" i="4"/>
  <c r="B72" i="4"/>
  <c r="L126" i="4" l="1"/>
  <c r="B123" i="4"/>
  <c r="R30" i="4"/>
  <c r="R31" i="4" s="1"/>
  <c r="R32" i="4" s="1"/>
  <c r="S32" i="4" l="1"/>
  <c r="P32" i="4"/>
  <c r="O32" i="4"/>
  <c r="N32" i="4"/>
  <c r="M32" i="4"/>
  <c r="J32" i="4"/>
  <c r="I32" i="4"/>
  <c r="H32" i="4"/>
  <c r="G32" i="4"/>
  <c r="E32" i="4"/>
  <c r="D32" i="4"/>
  <c r="L30" i="4"/>
  <c r="Q29" i="4"/>
  <c r="Q31" i="4" s="1"/>
  <c r="Q32" i="4" s="1"/>
  <c r="K29" i="4"/>
  <c r="C24" i="4"/>
  <c r="C23" i="4"/>
  <c r="C22" i="4"/>
  <c r="C27" i="4"/>
  <c r="F26" i="4"/>
  <c r="F32" i="4" s="1"/>
  <c r="C19" i="4"/>
  <c r="C7" i="4"/>
  <c r="C29" i="4" l="1"/>
  <c r="K31" i="4"/>
  <c r="K32" i="4" s="1"/>
  <c r="L31" i="4"/>
  <c r="L32" i="4" s="1"/>
  <c r="C26" i="4"/>
  <c r="C30" i="4"/>
  <c r="E34" i="4" l="1"/>
  <c r="E36" i="4" s="1"/>
  <c r="E35" i="4"/>
  <c r="C31" i="4"/>
  <c r="C32" i="4" s="1"/>
  <c r="B124" i="4" l="1"/>
  <c r="B125" i="4" s="1"/>
  <c r="B105" i="4"/>
  <c r="B106" i="4" s="1"/>
  <c r="B137" i="4"/>
  <c r="B138" i="4" s="1"/>
  <c r="I20" i="4"/>
  <c r="D20" i="4"/>
  <c r="Q20" i="4"/>
  <c r="H20" i="4"/>
  <c r="G20" i="4"/>
  <c r="P20" i="4"/>
  <c r="N20" i="4"/>
  <c r="S20" i="4"/>
  <c r="K20" i="4"/>
  <c r="R20" i="4"/>
  <c r="M20" i="4"/>
  <c r="E20" i="4"/>
  <c r="L20" i="4"/>
  <c r="C20" i="4"/>
  <c r="J20" i="4"/>
  <c r="F20" i="4"/>
  <c r="O20" i="4"/>
</calcChain>
</file>

<file path=xl/sharedStrings.xml><?xml version="1.0" encoding="utf-8"?>
<sst xmlns="http://schemas.openxmlformats.org/spreadsheetml/2006/main" count="250" uniqueCount="141">
  <si>
    <t>Персонал</t>
  </si>
  <si>
    <t>Заплати и възнаграждения за персонала, нает по трудови и служебни правоотношения</t>
  </si>
  <si>
    <t>01-00</t>
  </si>
  <si>
    <t>Заплати и възнаграждения на персонала нает по трудови правоотношения</t>
  </si>
  <si>
    <t>01-01</t>
  </si>
  <si>
    <t>Други възнаграждения и плащания за персонала</t>
  </si>
  <si>
    <t>02-00</t>
  </si>
  <si>
    <t>Задължителни осигурителни вноски от работодатели</t>
  </si>
  <si>
    <t>05-00</t>
  </si>
  <si>
    <t>Осигурителни вноски от работодатели за Държавното обществено осигуряване (ДОО)</t>
  </si>
  <si>
    <t>05-51</t>
  </si>
  <si>
    <t>Здравноосигурителни вноски от работодатели</t>
  </si>
  <si>
    <t>05-60</t>
  </si>
  <si>
    <t>Вноски за допълнит. задължително осигуряване от работодатели</t>
  </si>
  <si>
    <t>05-80</t>
  </si>
  <si>
    <t>10-00</t>
  </si>
  <si>
    <t>П О К А З А Т Е Л И</t>
  </si>
  <si>
    <t xml:space="preserve"> (в лева)</t>
  </si>
  <si>
    <t>Ректорат</t>
  </si>
  <si>
    <t>МФ</t>
  </si>
  <si>
    <t>ФДМ</t>
  </si>
  <si>
    <t>ФФ</t>
  </si>
  <si>
    <t>ФОЗ</t>
  </si>
  <si>
    <t>ЦЕОФВС</t>
  </si>
  <si>
    <t>МК София</t>
  </si>
  <si>
    <t>ФИЛИАЛ – ВРАЦА – Дейност „Студентско общежитие”</t>
  </si>
  <si>
    <t>ФИЛИАЛ – ВРАЦА</t>
  </si>
  <si>
    <t>ФИЛИАЛ – ВРАЦА – Дейност „Студентски стол"</t>
  </si>
  <si>
    <t>ЦМБ</t>
  </si>
  <si>
    <t>РТБ</t>
  </si>
  <si>
    <t>ПБ Китен</t>
  </si>
  <si>
    <t xml:space="preserve">БАЗА „ СОССБОС” – Дейност „Студентски   общежития” </t>
  </si>
  <si>
    <t xml:space="preserve">БАЗА „ СОССБОС” – Дейност „Студентски  столове” </t>
  </si>
  <si>
    <t>§§ 10-14</t>
  </si>
  <si>
    <t>10-14</t>
  </si>
  <si>
    <t>Резерв</t>
  </si>
  <si>
    <t>леглодни</t>
  </si>
  <si>
    <t xml:space="preserve">Издръжка, </t>
  </si>
  <si>
    <t>намалена с:</t>
  </si>
  <si>
    <t xml:space="preserve">хранодни </t>
  </si>
  <si>
    <t>БЮДЖЕТ НА МЕДИЦИНСКИ УНИВЕРСИТЕТ - СОФИЯ ЗА 2017 ГОДИНА</t>
  </si>
  <si>
    <t>Закон за бюджета/Уточнен план (УП) 2017 г.</t>
  </si>
  <si>
    <t>Текущи разходи</t>
  </si>
  <si>
    <t>Намалена издръжка</t>
  </si>
  <si>
    <t>§§</t>
  </si>
  <si>
    <t>Разходи за членски внос и участие в нетърг.орган.и дейности</t>
  </si>
  <si>
    <t>46-00</t>
  </si>
  <si>
    <t>40-00</t>
  </si>
  <si>
    <t>Платени данъци, такси и административни санкции</t>
  </si>
  <si>
    <t>Стипендии</t>
  </si>
  <si>
    <t>19-00</t>
  </si>
  <si>
    <t>Текущи разходи с корекцията</t>
  </si>
  <si>
    <t>Разходи от д-ст "СО" и "СС"</t>
  </si>
  <si>
    <t>дейност 162</t>
  </si>
  <si>
    <t>дейност 388</t>
  </si>
  <si>
    <t>Забележка: Съгласно методиката, в "Текущите разходи" не се включват разходите по §§ 10-14 "Учебни и научно-изследователски разходи и книги за библиотеките" (ред. 19),разходите по §§ 40-00 "Стипендии", (ред 23), разходите по дейности 162 и 388, (съответно редове 26 и 27),  както и редове 29 и 30; разходите от дейности "Студентски общежития" и "Студентски столове" - филиал Враца и база СОССБОС ( ред 31, съответно колони: 11, 12, 17 и 18).</t>
  </si>
  <si>
    <t>РЪКОВОДИТЕЛ ОТДЕЛ „ФЧР”,</t>
  </si>
  <si>
    <t>Т. И ГЛАВЕН СЧЕТОВОДИТЕЛ:</t>
  </si>
  <si>
    <t>/проф. КР.МАРКОВА/</t>
  </si>
  <si>
    <t>КМ/ТИ</t>
  </si>
  <si>
    <t>Общо</t>
  </si>
  <si>
    <t>Общ утв. бюджет за звената</t>
  </si>
  <si>
    <t>Общ утв. бюджет за всички</t>
  </si>
  <si>
    <t>Преходни остатъци на МУ – София по звена и общо:</t>
  </si>
  <si>
    <t xml:space="preserve">     /в лева/</t>
  </si>
  <si>
    <t>З В Е Н О</t>
  </si>
  <si>
    <t>На 01.01.2017  г.</t>
  </si>
  <si>
    <t>Медицински факултет</t>
  </si>
  <si>
    <t>Факултет по дентална медицина</t>
  </si>
  <si>
    <t>Фармацевтичен факултет</t>
  </si>
  <si>
    <t>Факултет по обществено здраве</t>
  </si>
  <si>
    <t>Ц Е О Ф В С</t>
  </si>
  <si>
    <t>МК – София</t>
  </si>
  <si>
    <t>Ц М Б</t>
  </si>
  <si>
    <t>Р Т Б</t>
  </si>
  <si>
    <t>СОССБОС</t>
  </si>
  <si>
    <t>Филиал – Враца</t>
  </si>
  <si>
    <t>Почивна база – гр.Китен</t>
  </si>
  <si>
    <t>ОБЩО</t>
  </si>
  <si>
    <t>медицина</t>
  </si>
  <si>
    <t>стоматология</t>
  </si>
  <si>
    <t>фармация</t>
  </si>
  <si>
    <t>обществено здраве</t>
  </si>
  <si>
    <t>здравни грижи</t>
  </si>
  <si>
    <t>добавени към общия бюджет на проф. направлене</t>
  </si>
  <si>
    <t>Таблици 1-4 от методиката на МОН:</t>
  </si>
  <si>
    <t>Таблица №1:</t>
  </si>
  <si>
    <t>проф_направление</t>
  </si>
  <si>
    <t>МК-София</t>
  </si>
  <si>
    <t>Филиал-Враца</t>
  </si>
  <si>
    <t>Здравни грижи</t>
  </si>
  <si>
    <t>Медицина</t>
  </si>
  <si>
    <t>Обществено здраве</t>
  </si>
  <si>
    <t>Стоматология</t>
  </si>
  <si>
    <t>Фармация</t>
  </si>
  <si>
    <t>Общо по звена:</t>
  </si>
  <si>
    <t>Таблица №2:</t>
  </si>
  <si>
    <t>Обща сума на приносите</t>
  </si>
  <si>
    <t>Таблица №3:</t>
  </si>
  <si>
    <t>проф_напр</t>
  </si>
  <si>
    <t>ср_приравнен_брой_студ</t>
  </si>
  <si>
    <t>коеф_ПМС_162_2001</t>
  </si>
  <si>
    <t>коеф_ПМС_328_2015</t>
  </si>
  <si>
    <t>трансфер_от_ДБ</t>
  </si>
  <si>
    <t>брой_студенти_с_ТО</t>
  </si>
  <si>
    <t>средна_такса</t>
  </si>
  <si>
    <t>очаквани_приходи_от_ТО</t>
  </si>
  <si>
    <t>предходен_остатък</t>
  </si>
  <si>
    <t>общо</t>
  </si>
  <si>
    <t>съгласно новата методика</t>
  </si>
  <si>
    <t>съгласно утв. бюджет за 2017</t>
  </si>
  <si>
    <t>разлика</t>
  </si>
  <si>
    <t>Таблица №4 при минималните стойности на процентите за различните професионални направления:</t>
  </si>
  <si>
    <t>постъпления от такси, трансфер от ДБ и предходни остатъци/100%/</t>
  </si>
  <si>
    <t>процент_по_т_5/6</t>
  </si>
  <si>
    <t>постъпления за разпределениие съгласно приноса</t>
  </si>
  <si>
    <t>МФ-</t>
  </si>
  <si>
    <t>ФДМ-</t>
  </si>
  <si>
    <t>ФФ-</t>
  </si>
  <si>
    <t>ФОЗ-</t>
  </si>
  <si>
    <t>МК-София-</t>
  </si>
  <si>
    <t>Филиал-Враца-</t>
  </si>
  <si>
    <t>ЦЕОФВС-</t>
  </si>
  <si>
    <t>Утвърден бюджет за 2017</t>
  </si>
  <si>
    <t>Забележка: В таблица №4 трябва да се прецизира процентът по т. 5/6, така че да се удволетворят минималните изисквания за бюджета на звената.. Засега е взета минималната му стойност!</t>
  </si>
  <si>
    <t>Пример:</t>
  </si>
  <si>
    <t>Таблица№4 при други набор от проценти на професионалните направления:</t>
  </si>
  <si>
    <t>Процентите трябва да се настроят така, че да се удовлетворяват минималните изисквания за бюджетите на звената</t>
  </si>
  <si>
    <t>над утв. Бюджет за звената:</t>
  </si>
  <si>
    <t>остатък за разпределяне извън звената:</t>
  </si>
  <si>
    <t>Общ приход за разпределение по звена:</t>
  </si>
  <si>
    <t>разпределени по звената:</t>
  </si>
  <si>
    <t>утв. Бюджет за разпределение извън звената:</t>
  </si>
  <si>
    <t>краен остатък:</t>
  </si>
  <si>
    <t>При коефициент 100% за ФДМ и 75% за другите ПН:</t>
  </si>
  <si>
    <t>При коефициент 94% за ФДМ, 76% за МФ, 90% за ОЗ и по 75% за другите ПН:</t>
  </si>
  <si>
    <t>Покрити с излишък са всички утвърдени бюджети на звената, без този на ФДМ.</t>
  </si>
  <si>
    <t>Проблемът с ФДМ идва от това, че общите доходи за него са 9854819, а утвърдения за него бюджет е 12607624.</t>
  </si>
  <si>
    <t>Не му достигат:</t>
  </si>
  <si>
    <t>Общ утв. Бюджет,  извън утв. бюджета на звената</t>
  </si>
  <si>
    <t>Ообщо за ПН "Здравни грижи"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</si>
</sst>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9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Fill="1" applyBorder="1"/>
    <xf numFmtId="1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0" fontId="2" fillId="0" borderId="0" xfId="0" applyFont="1" applyBorder="1"/>
    <xf numFmtId="1" fontId="3" fillId="0" borderId="0" xfId="0" applyNumberFormat="1" applyFont="1" applyBorder="1"/>
    <xf numFmtId="1" fontId="2" fillId="0" borderId="0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" fontId="7" fillId="0" borderId="1" xfId="0" applyNumberFormat="1" applyFont="1" applyBorder="1"/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/>
    <xf numFmtId="1" fontId="3" fillId="3" borderId="1" xfId="0" applyNumberFormat="1" applyFont="1" applyFill="1" applyBorder="1"/>
    <xf numFmtId="1" fontId="2" fillId="3" borderId="0" xfId="0" applyNumberFormat="1" applyFont="1" applyFill="1" applyBorder="1"/>
    <xf numFmtId="0" fontId="2" fillId="3" borderId="0" xfId="0" applyFont="1" applyFill="1"/>
    <xf numFmtId="1" fontId="7" fillId="3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/>
    <xf numFmtId="1" fontId="3" fillId="0" borderId="1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/>
    <xf numFmtId="1" fontId="7" fillId="0" borderId="1" xfId="0" applyNumberFormat="1" applyFont="1" applyFill="1" applyBorder="1"/>
    <xf numFmtId="0" fontId="9" fillId="0" borderId="0" xfId="0" applyFont="1"/>
    <xf numFmtId="0" fontId="9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/>
    <xf numFmtId="0" fontId="12" fillId="0" borderId="0" xfId="0" applyFont="1"/>
    <xf numFmtId="0" fontId="14" fillId="4" borderId="1" xfId="2" applyFont="1" applyFill="1" applyBorder="1" applyAlignment="1">
      <alignment horizontal="center" wrapText="1"/>
    </xf>
    <xf numFmtId="0" fontId="15" fillId="0" borderId="0" xfId="3" applyFont="1" applyFill="1" applyBorder="1" applyAlignment="1">
      <alignment horizontal="center"/>
    </xf>
    <xf numFmtId="0" fontId="15" fillId="0" borderId="1" xfId="2" applyFont="1" applyFill="1" applyBorder="1" applyAlignment="1">
      <alignment wrapText="1"/>
    </xf>
    <xf numFmtId="0" fontId="15" fillId="0" borderId="1" xfId="2" applyFont="1" applyFill="1" applyBorder="1" applyAlignment="1">
      <alignment horizontal="right" wrapText="1"/>
    </xf>
    <xf numFmtId="0" fontId="9" fillId="0" borderId="0" xfId="0" applyFont="1" applyFill="1" applyBorder="1"/>
    <xf numFmtId="0" fontId="14" fillId="0" borderId="2" xfId="3" applyFont="1" applyFill="1" applyBorder="1" applyAlignment="1">
      <alignment wrapText="1"/>
    </xf>
    <xf numFmtId="0" fontId="9" fillId="0" borderId="10" xfId="0" applyFont="1" applyBorder="1"/>
    <xf numFmtId="0" fontId="9" fillId="0" borderId="11" xfId="0" applyFont="1" applyBorder="1"/>
    <xf numFmtId="49" fontId="14" fillId="4" borderId="12" xfId="4" applyNumberFormat="1" applyFont="1" applyFill="1" applyBorder="1" applyAlignment="1">
      <alignment horizontal="center" wrapText="1"/>
    </xf>
    <xf numFmtId="2" fontId="15" fillId="0" borderId="1" xfId="2" applyNumberFormat="1" applyFont="1" applyFill="1" applyBorder="1" applyAlignment="1">
      <alignment horizontal="right" wrapText="1"/>
    </xf>
    <xf numFmtId="2" fontId="16" fillId="0" borderId="5" xfId="3" applyNumberFormat="1" applyFont="1" applyFill="1" applyBorder="1" applyAlignment="1">
      <alignment horizontal="right" wrapText="1"/>
    </xf>
    <xf numFmtId="0" fontId="15" fillId="0" borderId="1" xfId="5" applyFont="1" applyFill="1" applyBorder="1" applyAlignment="1">
      <alignment wrapText="1"/>
    </xf>
    <xf numFmtId="2" fontId="15" fillId="0" borderId="1" xfId="5" applyNumberFormat="1" applyFont="1" applyFill="1" applyBorder="1" applyAlignment="1">
      <alignment horizontal="right" wrapText="1"/>
    </xf>
    <xf numFmtId="0" fontId="8" fillId="0" borderId="10" xfId="0" applyFont="1" applyBorder="1"/>
    <xf numFmtId="2" fontId="9" fillId="0" borderId="10" xfId="0" applyNumberFormat="1" applyFont="1" applyBorder="1"/>
    <xf numFmtId="0" fontId="9" fillId="0" borderId="13" xfId="0" applyFont="1" applyBorder="1"/>
    <xf numFmtId="2" fontId="9" fillId="0" borderId="1" xfId="0" applyNumberFormat="1" applyFont="1" applyBorder="1"/>
    <xf numFmtId="0" fontId="9" fillId="0" borderId="0" xfId="0" applyFont="1" applyBorder="1"/>
    <xf numFmtId="0" fontId="8" fillId="0" borderId="1" xfId="0" applyFont="1" applyBorder="1"/>
    <xf numFmtId="2" fontId="9" fillId="0" borderId="0" xfId="0" applyNumberFormat="1" applyFont="1" applyBorder="1"/>
    <xf numFmtId="2" fontId="12" fillId="0" borderId="1" xfId="0" applyNumberFormat="1" applyFont="1" applyBorder="1"/>
    <xf numFmtId="0" fontId="14" fillId="4" borderId="1" xfId="5" applyFont="1" applyFill="1" applyBorder="1" applyAlignment="1">
      <alignment horizontal="center" wrapText="1"/>
    </xf>
    <xf numFmtId="0" fontId="8" fillId="3" borderId="1" xfId="0" applyFont="1" applyFill="1" applyBorder="1"/>
    <xf numFmtId="0" fontId="15" fillId="4" borderId="14" xfId="5" applyFont="1" applyFill="1" applyBorder="1" applyAlignment="1">
      <alignment horizontal="center" wrapText="1"/>
    </xf>
    <xf numFmtId="0" fontId="8" fillId="0" borderId="0" xfId="0" applyFont="1" applyBorder="1"/>
    <xf numFmtId="2" fontId="12" fillId="0" borderId="0" xfId="0" applyNumberFormat="1" applyFont="1" applyBorder="1"/>
    <xf numFmtId="1" fontId="7" fillId="5" borderId="1" xfId="0" applyNumberFormat="1" applyFont="1" applyFill="1" applyBorder="1"/>
    <xf numFmtId="0" fontId="0" fillId="6" borderId="1" xfId="0" applyFill="1" applyBorder="1"/>
    <xf numFmtId="2" fontId="9" fillId="6" borderId="1" xfId="0" applyNumberFormat="1" applyFont="1" applyFill="1" applyBorder="1"/>
    <xf numFmtId="0" fontId="15" fillId="6" borderId="1" xfId="5" applyFont="1" applyFill="1" applyBorder="1" applyAlignment="1">
      <alignment wrapText="1"/>
    </xf>
    <xf numFmtId="1" fontId="7" fillId="6" borderId="1" xfId="0" applyNumberFormat="1" applyFont="1" applyFill="1" applyBorder="1"/>
    <xf numFmtId="2" fontId="9" fillId="6" borderId="10" xfId="0" applyNumberFormat="1" applyFont="1" applyFill="1" applyBorder="1"/>
    <xf numFmtId="0" fontId="0" fillId="6" borderId="10" xfId="0" applyFill="1" applyBorder="1"/>
    <xf numFmtId="0" fontId="16" fillId="0" borderId="0" xfId="5" applyFont="1" applyFill="1" applyBorder="1" applyAlignment="1">
      <alignment wrapText="1"/>
    </xf>
    <xf numFmtId="2" fontId="16" fillId="0" borderId="1" xfId="5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vertical="center" wrapText="1"/>
    </xf>
    <xf numFmtId="0" fontId="17" fillId="0" borderId="1" xfId="6" applyFont="1" applyFill="1" applyBorder="1" applyAlignment="1">
      <alignment wrapText="1"/>
    </xf>
    <xf numFmtId="0" fontId="17" fillId="0" borderId="1" xfId="6" applyFont="1" applyFill="1" applyBorder="1" applyAlignment="1">
      <alignment horizontal="right" wrapText="1"/>
    </xf>
    <xf numFmtId="2" fontId="17" fillId="0" borderId="1" xfId="6" applyNumberFormat="1" applyFont="1" applyFill="1" applyBorder="1" applyAlignment="1">
      <alignment horizontal="right" wrapText="1"/>
    </xf>
    <xf numFmtId="0" fontId="17" fillId="4" borderId="14" xfId="6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15" xfId="5" applyFont="1" applyFill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0" fontId="15" fillId="0" borderId="0" xfId="4" applyFont="1" applyFill="1" applyBorder="1" applyAlignment="1">
      <alignment horizontal="left" wrapText="1"/>
    </xf>
    <xf numFmtId="0" fontId="16" fillId="0" borderId="0" xfId="2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7">
    <cellStyle name="Normal" xfId="0" builtinId="0"/>
    <cellStyle name="Normal 2" xfId="1"/>
    <cellStyle name="Normal_Sheet1" xfId="3"/>
    <cellStyle name="Normal_Sheet1_1" xfId="4"/>
    <cellStyle name="Normal_задаване на проценти" xfId="2"/>
    <cellStyle name="Normal_Справка разпределение" xfId="6"/>
    <cellStyle name="Normal_Сценарий 1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tabSelected="1" topLeftCell="A70" zoomScaleNormal="100" workbookViewId="0">
      <selection activeCell="D82" sqref="D82"/>
    </sheetView>
  </sheetViews>
  <sheetFormatPr defaultRowHeight="15" x14ac:dyDescent="0.25"/>
  <cols>
    <col min="1" max="1" width="48.42578125" style="1" customWidth="1"/>
    <col min="2" max="2" width="16" style="1" customWidth="1"/>
    <col min="3" max="3" width="28.85546875" style="1" customWidth="1"/>
    <col min="4" max="4" width="27.7109375" style="1" customWidth="1"/>
    <col min="5" max="5" width="20.28515625" style="1" customWidth="1"/>
    <col min="6" max="6" width="15.85546875" style="1" customWidth="1"/>
    <col min="7" max="8" width="15" style="1" customWidth="1"/>
    <col min="9" max="9" width="20.7109375" style="1" customWidth="1"/>
    <col min="10" max="10" width="16.28515625" style="1" customWidth="1"/>
    <col min="11" max="11" width="13.42578125" style="1" customWidth="1"/>
    <col min="12" max="12" width="17.7109375" style="1" customWidth="1"/>
    <col min="13" max="14" width="9" style="1" bestFit="1" customWidth="1"/>
    <col min="15" max="15" width="7.85546875" style="1" bestFit="1" customWidth="1"/>
    <col min="16" max="16" width="9.85546875" style="1" bestFit="1" customWidth="1"/>
    <col min="17" max="17" width="9" style="1" bestFit="1" customWidth="1"/>
    <col min="18" max="18" width="7.85546875" style="1" bestFit="1" customWidth="1"/>
    <col min="19" max="19" width="8" style="1" customWidth="1"/>
    <col min="20" max="16384" width="9.140625" style="1"/>
  </cols>
  <sheetData>
    <row r="1" spans="1:19" ht="18.75" x14ac:dyDescent="0.3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3" spans="1:19" ht="176.25" customHeight="1" x14ac:dyDescent="0.25">
      <c r="A3" s="2" t="s">
        <v>40</v>
      </c>
      <c r="B3" s="3" t="s">
        <v>44</v>
      </c>
      <c r="C3" s="2" t="s">
        <v>41</v>
      </c>
      <c r="D3" s="32" t="s">
        <v>18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23</v>
      </c>
      <c r="J3" s="24" t="s">
        <v>24</v>
      </c>
      <c r="K3" s="12" t="s">
        <v>25</v>
      </c>
      <c r="L3" s="5" t="s">
        <v>27</v>
      </c>
      <c r="M3" s="24" t="s">
        <v>26</v>
      </c>
      <c r="N3" s="4" t="s">
        <v>28</v>
      </c>
      <c r="O3" s="4" t="s">
        <v>29</v>
      </c>
      <c r="P3" s="4" t="s">
        <v>30</v>
      </c>
      <c r="Q3" s="5" t="s">
        <v>31</v>
      </c>
      <c r="R3" s="5" t="s">
        <v>32</v>
      </c>
      <c r="S3" s="4" t="s">
        <v>35</v>
      </c>
    </row>
    <row r="4" spans="1:19" x14ac:dyDescent="0.25">
      <c r="A4" s="2">
        <v>1</v>
      </c>
      <c r="B4" s="3">
        <v>2</v>
      </c>
      <c r="C4" s="2">
        <v>3</v>
      </c>
      <c r="D4" s="32">
        <v>4</v>
      </c>
      <c r="E4" s="23">
        <v>5</v>
      </c>
      <c r="F4" s="23">
        <v>96</v>
      </c>
      <c r="G4" s="23">
        <v>7</v>
      </c>
      <c r="H4" s="23">
        <v>8</v>
      </c>
      <c r="I4" s="23">
        <v>9</v>
      </c>
      <c r="J4" s="24">
        <v>10</v>
      </c>
      <c r="K4" s="12">
        <v>11</v>
      </c>
      <c r="L4" s="5">
        <v>12</v>
      </c>
      <c r="M4" s="24">
        <v>13</v>
      </c>
      <c r="N4" s="4">
        <v>14</v>
      </c>
      <c r="O4" s="4">
        <v>15</v>
      </c>
      <c r="P4" s="4">
        <v>16</v>
      </c>
      <c r="Q4" s="5">
        <v>17</v>
      </c>
      <c r="R4" s="5">
        <v>18</v>
      </c>
      <c r="S4" s="4">
        <v>19</v>
      </c>
    </row>
    <row r="5" spans="1:19" x14ac:dyDescent="0.25">
      <c r="A5" s="3" t="s">
        <v>16</v>
      </c>
      <c r="B5" s="3"/>
      <c r="C5" s="3"/>
      <c r="D5" s="10"/>
      <c r="E5" s="25"/>
      <c r="F5" s="25"/>
      <c r="G5" s="25"/>
      <c r="H5" s="25"/>
      <c r="I5" s="25"/>
      <c r="J5" s="25"/>
      <c r="K5" s="3"/>
      <c r="L5" s="3"/>
      <c r="M5" s="25"/>
      <c r="N5" s="3"/>
      <c r="O5" s="3"/>
      <c r="P5" s="3"/>
      <c r="Q5" s="3"/>
      <c r="R5" s="3"/>
      <c r="S5" s="3"/>
    </row>
    <row r="6" spans="1:19" x14ac:dyDescent="0.25">
      <c r="A6" s="3" t="s">
        <v>17</v>
      </c>
      <c r="B6" s="3"/>
      <c r="C6" s="3"/>
      <c r="D6" s="10"/>
      <c r="E6" s="25"/>
      <c r="F6" s="25"/>
      <c r="G6" s="25"/>
      <c r="H6" s="25"/>
      <c r="I6" s="25"/>
      <c r="J6" s="25"/>
      <c r="K6" s="3"/>
      <c r="L6" s="3"/>
      <c r="M6" s="25"/>
      <c r="N6" s="3"/>
      <c r="O6" s="3"/>
      <c r="P6" s="3"/>
      <c r="Q6" s="3"/>
      <c r="R6" s="3"/>
      <c r="S6" s="3"/>
    </row>
    <row r="7" spans="1:19" x14ac:dyDescent="0.25">
      <c r="A7" s="3" t="s">
        <v>42</v>
      </c>
      <c r="B7" s="3"/>
      <c r="C7" s="9">
        <f>SUM(D7:S7)</f>
        <v>75478888</v>
      </c>
      <c r="D7" s="10">
        <v>7718129</v>
      </c>
      <c r="E7" s="25">
        <v>27970261</v>
      </c>
      <c r="F7" s="25">
        <v>12859432</v>
      </c>
      <c r="G7" s="25">
        <v>8556118</v>
      </c>
      <c r="H7" s="25">
        <v>5932503</v>
      </c>
      <c r="I7" s="25">
        <v>1722566</v>
      </c>
      <c r="J7" s="25">
        <v>2393800</v>
      </c>
      <c r="K7" s="3">
        <v>32500</v>
      </c>
      <c r="L7" s="3">
        <v>57200</v>
      </c>
      <c r="M7" s="25">
        <v>1197332</v>
      </c>
      <c r="N7" s="3">
        <v>1236612</v>
      </c>
      <c r="O7" s="3">
        <v>479294</v>
      </c>
      <c r="P7" s="3">
        <v>216572</v>
      </c>
      <c r="Q7" s="3">
        <v>3261492</v>
      </c>
      <c r="R7" s="3">
        <v>269600</v>
      </c>
      <c r="S7" s="3">
        <v>1575477</v>
      </c>
    </row>
    <row r="8" spans="1:19" x14ac:dyDescent="0.25">
      <c r="A8" s="3" t="s">
        <v>0</v>
      </c>
      <c r="B8" s="3"/>
      <c r="C8" s="9">
        <v>53995601</v>
      </c>
      <c r="D8" s="33">
        <v>4598929</v>
      </c>
      <c r="E8" s="26">
        <v>20608875</v>
      </c>
      <c r="F8" s="26">
        <v>9633644</v>
      </c>
      <c r="G8" s="26">
        <v>6984060</v>
      </c>
      <c r="H8" s="26">
        <v>5267450</v>
      </c>
      <c r="I8" s="26">
        <v>1421566</v>
      </c>
      <c r="J8" s="26">
        <v>1843390</v>
      </c>
      <c r="K8" s="6"/>
      <c r="L8" s="6"/>
      <c r="M8" s="26">
        <v>938240</v>
      </c>
      <c r="N8" s="14">
        <v>941612</v>
      </c>
      <c r="O8" s="13">
        <v>407939</v>
      </c>
      <c r="P8" s="13">
        <v>156584</v>
      </c>
      <c r="Q8" s="13">
        <v>845912</v>
      </c>
      <c r="R8" s="13">
        <v>229600</v>
      </c>
      <c r="S8" s="6">
        <v>117800</v>
      </c>
    </row>
    <row r="9" spans="1:19" x14ac:dyDescent="0.25">
      <c r="A9" s="3" t="s">
        <v>1</v>
      </c>
      <c r="B9" s="3" t="s">
        <v>2</v>
      </c>
      <c r="C9" s="9">
        <v>38849381</v>
      </c>
      <c r="D9" s="33">
        <v>2447542</v>
      </c>
      <c r="E9" s="26">
        <v>15211472</v>
      </c>
      <c r="F9" s="26">
        <v>7552332</v>
      </c>
      <c r="G9" s="26">
        <v>4584614</v>
      </c>
      <c r="H9" s="26">
        <v>4307450</v>
      </c>
      <c r="I9" s="26">
        <v>823066</v>
      </c>
      <c r="J9" s="26">
        <v>1214240</v>
      </c>
      <c r="K9" s="6"/>
      <c r="L9" s="6"/>
      <c r="M9" s="26">
        <v>563515</v>
      </c>
      <c r="N9" s="13">
        <v>711612</v>
      </c>
      <c r="O9" s="13">
        <v>304702</v>
      </c>
      <c r="P9" s="13">
        <v>132924</v>
      </c>
      <c r="Q9" s="13">
        <v>695912</v>
      </c>
      <c r="R9" s="13">
        <v>200000</v>
      </c>
      <c r="S9" s="6">
        <v>100000</v>
      </c>
    </row>
    <row r="10" spans="1:19" x14ac:dyDescent="0.25">
      <c r="A10" s="3" t="s">
        <v>3</v>
      </c>
      <c r="B10" s="3" t="s">
        <v>4</v>
      </c>
      <c r="C10" s="9">
        <v>38849381</v>
      </c>
      <c r="D10" s="33">
        <v>2447542</v>
      </c>
      <c r="E10" s="26">
        <v>15211472</v>
      </c>
      <c r="F10" s="26">
        <v>7552332</v>
      </c>
      <c r="G10" s="26">
        <v>4584614</v>
      </c>
      <c r="H10" s="26">
        <v>4307450</v>
      </c>
      <c r="I10" s="26">
        <v>823066</v>
      </c>
      <c r="J10" s="26">
        <v>1214240</v>
      </c>
      <c r="K10" s="6"/>
      <c r="L10" s="6"/>
      <c r="M10" s="26">
        <v>563515</v>
      </c>
      <c r="N10" s="13">
        <v>711612</v>
      </c>
      <c r="O10" s="13">
        <v>304702</v>
      </c>
      <c r="P10" s="13">
        <v>132924</v>
      </c>
      <c r="Q10" s="13">
        <v>695912</v>
      </c>
      <c r="R10" s="13">
        <v>200000</v>
      </c>
      <c r="S10" s="6">
        <v>100000</v>
      </c>
    </row>
    <row r="11" spans="1:19" x14ac:dyDescent="0.25">
      <c r="A11" s="3" t="s">
        <v>5</v>
      </c>
      <c r="B11" s="3" t="s">
        <v>6</v>
      </c>
      <c r="C11" s="9">
        <v>7618561</v>
      </c>
      <c r="D11" s="33">
        <v>1701040</v>
      </c>
      <c r="E11" s="26">
        <v>2451990</v>
      </c>
      <c r="F11" s="26">
        <v>642000</v>
      </c>
      <c r="G11" s="26">
        <v>1425031</v>
      </c>
      <c r="H11" s="26">
        <v>285000</v>
      </c>
      <c r="I11" s="26">
        <v>358500</v>
      </c>
      <c r="J11" s="26">
        <v>340000</v>
      </c>
      <c r="K11" s="6"/>
      <c r="L11" s="6"/>
      <c r="M11" s="26">
        <v>244000</v>
      </c>
      <c r="N11" s="13">
        <v>90000</v>
      </c>
      <c r="O11" s="13">
        <v>47000</v>
      </c>
      <c r="P11" s="13"/>
      <c r="Q11" s="13">
        <v>30000</v>
      </c>
      <c r="R11" s="13">
        <v>4000</v>
      </c>
      <c r="S11" s="6">
        <v>0</v>
      </c>
    </row>
    <row r="12" spans="1:19" x14ac:dyDescent="0.25">
      <c r="A12" s="3" t="s">
        <v>7</v>
      </c>
      <c r="B12" s="3" t="s">
        <v>8</v>
      </c>
      <c r="C12" s="9">
        <v>7527659</v>
      </c>
      <c r="D12" s="33">
        <v>450347</v>
      </c>
      <c r="E12" s="26">
        <v>2945413</v>
      </c>
      <c r="F12" s="26">
        <v>1439312</v>
      </c>
      <c r="G12" s="26">
        <v>974415</v>
      </c>
      <c r="H12" s="26">
        <v>675000</v>
      </c>
      <c r="I12" s="26">
        <v>240000</v>
      </c>
      <c r="J12" s="26">
        <v>289150</v>
      </c>
      <c r="K12" s="6"/>
      <c r="L12" s="6"/>
      <c r="M12" s="26">
        <v>130725</v>
      </c>
      <c r="N12" s="13">
        <v>140000</v>
      </c>
      <c r="O12" s="13">
        <v>56237</v>
      </c>
      <c r="P12" s="13">
        <v>23660</v>
      </c>
      <c r="Q12" s="13">
        <v>120000</v>
      </c>
      <c r="R12" s="13">
        <v>25600</v>
      </c>
      <c r="S12" s="6">
        <v>17800</v>
      </c>
    </row>
    <row r="13" spans="1:19" x14ac:dyDescent="0.25">
      <c r="A13" s="3" t="s">
        <v>9</v>
      </c>
      <c r="B13" s="3" t="s">
        <v>10</v>
      </c>
      <c r="C13" s="9">
        <v>4772114</v>
      </c>
      <c r="D13" s="33">
        <v>282865</v>
      </c>
      <c r="E13" s="26">
        <v>1919402</v>
      </c>
      <c r="F13" s="26">
        <v>907840</v>
      </c>
      <c r="G13" s="26">
        <v>625985</v>
      </c>
      <c r="H13" s="26">
        <v>390000</v>
      </c>
      <c r="I13" s="26">
        <v>150000</v>
      </c>
      <c r="J13" s="26">
        <v>170875</v>
      </c>
      <c r="K13" s="6"/>
      <c r="L13" s="6"/>
      <c r="M13" s="26">
        <v>73133</v>
      </c>
      <c r="N13" s="13">
        <v>90000</v>
      </c>
      <c r="O13" s="13">
        <v>36911</v>
      </c>
      <c r="P13" s="13">
        <v>17280</v>
      </c>
      <c r="Q13" s="13">
        <v>79223</v>
      </c>
      <c r="R13" s="13">
        <v>15600</v>
      </c>
      <c r="S13" s="6">
        <v>13000</v>
      </c>
    </row>
    <row r="14" spans="1:19" x14ac:dyDescent="0.25">
      <c r="A14" s="3" t="s">
        <v>11</v>
      </c>
      <c r="B14" s="3" t="s">
        <v>12</v>
      </c>
      <c r="C14" s="9">
        <v>1948965</v>
      </c>
      <c r="D14" s="33">
        <v>117482</v>
      </c>
      <c r="E14" s="26">
        <v>773660</v>
      </c>
      <c r="F14" s="26">
        <v>363088</v>
      </c>
      <c r="G14" s="26">
        <v>220060</v>
      </c>
      <c r="H14" s="26">
        <v>190000</v>
      </c>
      <c r="I14" s="26">
        <v>70000</v>
      </c>
      <c r="J14" s="26">
        <v>74700</v>
      </c>
      <c r="K14" s="6"/>
      <c r="L14" s="6"/>
      <c r="M14" s="26">
        <v>38392</v>
      </c>
      <c r="N14" s="13">
        <v>40000</v>
      </c>
      <c r="O14" s="13">
        <v>14626</v>
      </c>
      <c r="P14" s="13">
        <v>6380</v>
      </c>
      <c r="Q14" s="13">
        <v>28777</v>
      </c>
      <c r="R14" s="13">
        <v>7000</v>
      </c>
      <c r="S14" s="6">
        <v>4800</v>
      </c>
    </row>
    <row r="15" spans="1:19" x14ac:dyDescent="0.25">
      <c r="A15" s="3" t="s">
        <v>13</v>
      </c>
      <c r="B15" s="3" t="s">
        <v>14</v>
      </c>
      <c r="C15" s="9">
        <v>806580</v>
      </c>
      <c r="D15" s="33">
        <v>50000</v>
      </c>
      <c r="E15" s="26">
        <v>252351</v>
      </c>
      <c r="F15" s="26">
        <v>168384</v>
      </c>
      <c r="G15" s="26">
        <v>128370</v>
      </c>
      <c r="H15" s="26">
        <v>95000</v>
      </c>
      <c r="I15" s="26">
        <v>20000</v>
      </c>
      <c r="J15" s="26">
        <v>43575</v>
      </c>
      <c r="K15" s="6"/>
      <c r="L15" s="6"/>
      <c r="M15" s="26">
        <v>19200</v>
      </c>
      <c r="N15" s="13">
        <v>10000</v>
      </c>
      <c r="O15" s="13">
        <v>4700</v>
      </c>
      <c r="P15" s="13"/>
      <c r="Q15" s="13">
        <v>12000</v>
      </c>
      <c r="R15" s="13">
        <v>3000</v>
      </c>
      <c r="S15" s="6">
        <v>0</v>
      </c>
    </row>
    <row r="16" spans="1:19" x14ac:dyDescent="0.25">
      <c r="A16" s="3"/>
      <c r="B16" s="3"/>
      <c r="C16" s="9"/>
      <c r="D16" s="33"/>
      <c r="E16" s="26"/>
      <c r="F16" s="26"/>
      <c r="G16" s="26"/>
      <c r="H16" s="26"/>
      <c r="I16" s="26"/>
      <c r="J16" s="26"/>
      <c r="K16" s="6"/>
      <c r="L16" s="6"/>
      <c r="M16" s="26"/>
      <c r="N16" s="13"/>
      <c r="O16" s="13"/>
      <c r="P16" s="13"/>
      <c r="Q16" s="13"/>
      <c r="R16" s="13"/>
      <c r="S16" s="6"/>
    </row>
    <row r="17" spans="1:19" x14ac:dyDescent="0.25">
      <c r="A17" s="3" t="s">
        <v>37</v>
      </c>
      <c r="B17" s="3" t="s">
        <v>15</v>
      </c>
      <c r="C17" s="9">
        <v>19402959</v>
      </c>
      <c r="D17" s="34">
        <v>2970000</v>
      </c>
      <c r="E17" s="26">
        <v>6756127</v>
      </c>
      <c r="F17" s="26">
        <v>3023088</v>
      </c>
      <c r="G17" s="26">
        <v>1391680</v>
      </c>
      <c r="H17" s="26">
        <v>414166</v>
      </c>
      <c r="I17" s="26">
        <v>300000</v>
      </c>
      <c r="J17" s="26">
        <v>410550</v>
      </c>
      <c r="K17" s="13">
        <v>32500</v>
      </c>
      <c r="L17" s="7">
        <v>57200</v>
      </c>
      <c r="M17" s="26">
        <v>108292</v>
      </c>
      <c r="N17" s="13">
        <v>280000</v>
      </c>
      <c r="O17" s="13">
        <v>70355</v>
      </c>
      <c r="P17" s="13">
        <v>47988</v>
      </c>
      <c r="Q17" s="13">
        <v>2165580</v>
      </c>
      <c r="R17" s="13">
        <v>40000</v>
      </c>
      <c r="S17" s="6">
        <v>1335433</v>
      </c>
    </row>
    <row r="18" spans="1:19" x14ac:dyDescent="0.25">
      <c r="A18" s="3" t="s">
        <v>38</v>
      </c>
      <c r="B18" s="3"/>
      <c r="C18" s="9"/>
      <c r="D18" s="34"/>
      <c r="E18" s="26"/>
      <c r="F18" s="26"/>
      <c r="G18" s="26"/>
      <c r="H18" s="26"/>
      <c r="I18" s="26"/>
      <c r="J18" s="26"/>
      <c r="K18" s="13"/>
      <c r="L18" s="7"/>
      <c r="M18" s="26"/>
      <c r="N18" s="13"/>
      <c r="O18" s="13"/>
      <c r="P18" s="13"/>
      <c r="Q18" s="13"/>
      <c r="R18" s="13"/>
      <c r="S18" s="6"/>
    </row>
    <row r="19" spans="1:19" x14ac:dyDescent="0.25">
      <c r="A19" s="3" t="s">
        <v>33</v>
      </c>
      <c r="B19" s="8" t="s">
        <v>34</v>
      </c>
      <c r="C19" s="9">
        <f>SUM(D19:S19)</f>
        <v>-2346551</v>
      </c>
      <c r="D19" s="10">
        <v>-100000</v>
      </c>
      <c r="E19" s="26">
        <v>-732659</v>
      </c>
      <c r="F19" s="26">
        <v>-50000</v>
      </c>
      <c r="G19" s="26">
        <v>-350000</v>
      </c>
      <c r="H19" s="26"/>
      <c r="I19" s="26"/>
      <c r="J19" s="26">
        <v>-55000</v>
      </c>
      <c r="K19" s="13"/>
      <c r="L19" s="7"/>
      <c r="M19" s="25">
        <v>-2000</v>
      </c>
      <c r="N19" s="3">
        <v>-90000</v>
      </c>
      <c r="O19" s="13"/>
      <c r="P19" s="13"/>
      <c r="Q19" s="13"/>
      <c r="R19" s="13"/>
      <c r="S19" s="3">
        <v>-966892</v>
      </c>
    </row>
    <row r="20" spans="1:19" x14ac:dyDescent="0.25">
      <c r="A20" s="3" t="s">
        <v>43</v>
      </c>
      <c r="B20" s="3" t="s">
        <v>15</v>
      </c>
      <c r="C20" s="11">
        <f t="shared" ref="C20:S20" ca="1" si="0">SUM(C17:C27)</f>
        <v>15320782</v>
      </c>
      <c r="D20" s="35">
        <f t="shared" ca="1" si="0"/>
        <v>2870000</v>
      </c>
      <c r="E20" s="28">
        <f t="shared" ca="1" si="0"/>
        <v>4557581</v>
      </c>
      <c r="F20" s="28">
        <f t="shared" ca="1" si="0"/>
        <v>2926780</v>
      </c>
      <c r="G20" s="28">
        <f t="shared" ca="1" si="0"/>
        <v>818249</v>
      </c>
      <c r="H20" s="28">
        <f t="shared" ca="1" si="0"/>
        <v>414166</v>
      </c>
      <c r="I20" s="28">
        <f t="shared" ca="1" si="0"/>
        <v>300000</v>
      </c>
      <c r="J20" s="28">
        <f t="shared" ca="1" si="0"/>
        <v>355550</v>
      </c>
      <c r="K20" s="11">
        <f t="shared" ca="1" si="0"/>
        <v>32500</v>
      </c>
      <c r="L20" s="11">
        <f t="shared" ca="1" si="0"/>
        <v>57200</v>
      </c>
      <c r="M20" s="28">
        <f t="shared" ca="1" si="0"/>
        <v>106292</v>
      </c>
      <c r="N20" s="11">
        <f t="shared" ca="1" si="0"/>
        <v>190000</v>
      </c>
      <c r="O20" s="11">
        <f t="shared" ca="1" si="0"/>
        <v>70355</v>
      </c>
      <c r="P20" s="11">
        <f t="shared" ca="1" si="0"/>
        <v>47988</v>
      </c>
      <c r="Q20" s="11">
        <f t="shared" ca="1" si="0"/>
        <v>2165580</v>
      </c>
      <c r="R20" s="11">
        <f t="shared" ca="1" si="0"/>
        <v>40000</v>
      </c>
      <c r="S20" s="11">
        <f t="shared" ca="1" si="0"/>
        <v>368541</v>
      </c>
    </row>
    <row r="21" spans="1:19" x14ac:dyDescent="0.25">
      <c r="A21" s="15"/>
      <c r="B21" s="15"/>
      <c r="C21" s="16"/>
      <c r="D21" s="36"/>
      <c r="E21" s="29"/>
      <c r="F21" s="29"/>
      <c r="G21" s="29"/>
      <c r="H21" s="29"/>
      <c r="I21" s="29"/>
      <c r="J21" s="29"/>
      <c r="K21" s="17"/>
      <c r="L21" s="17"/>
      <c r="M21" s="29"/>
      <c r="N21" s="17"/>
      <c r="O21" s="17"/>
      <c r="P21" s="17"/>
      <c r="Q21" s="17"/>
      <c r="R21" s="17"/>
      <c r="S21" s="17"/>
    </row>
    <row r="22" spans="1:19" x14ac:dyDescent="0.25">
      <c r="A22" s="18" t="s">
        <v>48</v>
      </c>
      <c r="B22" s="3" t="s">
        <v>50</v>
      </c>
      <c r="C22" s="9">
        <f>SUM(D22:S22)</f>
        <v>455260</v>
      </c>
      <c r="D22" s="34">
        <v>70000</v>
      </c>
      <c r="E22" s="27">
        <v>21000</v>
      </c>
      <c r="F22" s="27">
        <v>46000</v>
      </c>
      <c r="G22" s="27">
        <v>27000</v>
      </c>
      <c r="H22" s="27">
        <v>1500</v>
      </c>
      <c r="I22" s="27">
        <v>1000</v>
      </c>
      <c r="J22" s="27">
        <v>10460</v>
      </c>
      <c r="K22" s="6"/>
      <c r="L22" s="6"/>
      <c r="M22" s="27">
        <v>300</v>
      </c>
      <c r="N22" s="6">
        <v>15000</v>
      </c>
      <c r="O22" s="6">
        <v>1000</v>
      </c>
      <c r="P22" s="6">
        <v>12000</v>
      </c>
      <c r="Q22" s="6">
        <v>250000</v>
      </c>
      <c r="R22" s="6"/>
      <c r="S22" s="6"/>
    </row>
    <row r="23" spans="1:19" x14ac:dyDescent="0.25">
      <c r="A23" s="3" t="s">
        <v>49</v>
      </c>
      <c r="B23" s="3" t="s">
        <v>47</v>
      </c>
      <c r="C23" s="9">
        <f>SUM(D23:S23)</f>
        <v>-1555003</v>
      </c>
      <c r="D23" s="34">
        <v>-16500</v>
      </c>
      <c r="E23" s="27">
        <v>-584259</v>
      </c>
      <c r="F23" s="27">
        <v>-155500</v>
      </c>
      <c r="G23" s="27">
        <v>-152400</v>
      </c>
      <c r="H23" s="27">
        <v>-244200</v>
      </c>
      <c r="I23" s="27"/>
      <c r="J23" s="27">
        <v>-129400</v>
      </c>
      <c r="K23" s="6"/>
      <c r="L23" s="6"/>
      <c r="M23" s="27">
        <v>-150500</v>
      </c>
      <c r="N23" s="6"/>
      <c r="O23" s="6"/>
      <c r="P23" s="6"/>
      <c r="Q23" s="6"/>
      <c r="R23" s="6"/>
      <c r="S23" s="6">
        <v>-122244</v>
      </c>
    </row>
    <row r="24" spans="1:19" x14ac:dyDescent="0.25">
      <c r="A24" s="3" t="s">
        <v>45</v>
      </c>
      <c r="B24" s="3" t="s">
        <v>46</v>
      </c>
      <c r="C24" s="9">
        <f>SUM(D24:S24)</f>
        <v>70065</v>
      </c>
      <c r="D24" s="10">
        <v>62700</v>
      </c>
      <c r="E24" s="25"/>
      <c r="F24" s="25">
        <v>1200</v>
      </c>
      <c r="G24" s="25">
        <v>978</v>
      </c>
      <c r="H24" s="25">
        <v>5187</v>
      </c>
      <c r="I24" s="25"/>
      <c r="J24" s="25"/>
      <c r="K24" s="3"/>
      <c r="L24" s="3"/>
      <c r="M24" s="25"/>
      <c r="N24" s="3"/>
      <c r="O24" s="3"/>
      <c r="P24" s="3"/>
      <c r="Q24" s="3"/>
      <c r="R24" s="3"/>
      <c r="S24" s="3"/>
    </row>
    <row r="25" spans="1:19" x14ac:dyDescent="0.25">
      <c r="D25" s="37"/>
      <c r="E25" s="30"/>
      <c r="F25" s="30"/>
      <c r="G25" s="30"/>
      <c r="H25" s="30"/>
      <c r="I25" s="30"/>
      <c r="J25" s="30"/>
      <c r="M25" s="30"/>
    </row>
    <row r="26" spans="1:19" x14ac:dyDescent="0.25">
      <c r="A26" s="3" t="s">
        <v>53</v>
      </c>
      <c r="B26" s="8"/>
      <c r="C26" s="9">
        <f>SUM(D26:S26)</f>
        <v>-1699365</v>
      </c>
      <c r="D26" s="10"/>
      <c r="E26" s="25">
        <v>-1429626</v>
      </c>
      <c r="F26" s="25">
        <f>-46308</f>
        <v>-46308</v>
      </c>
      <c r="G26" s="25">
        <v>-223431</v>
      </c>
      <c r="H26" s="25"/>
      <c r="I26" s="25"/>
      <c r="J26" s="25"/>
      <c r="K26" s="3"/>
      <c r="L26" s="3"/>
      <c r="M26" s="25"/>
      <c r="N26" s="3"/>
      <c r="O26" s="3"/>
      <c r="P26" s="3"/>
      <c r="Q26" s="3"/>
      <c r="R26" s="3"/>
      <c r="S26" s="3"/>
    </row>
    <row r="27" spans="1:19" x14ac:dyDescent="0.25">
      <c r="A27" s="3" t="s">
        <v>54</v>
      </c>
      <c r="B27" s="8"/>
      <c r="C27" s="9">
        <f>SUM(D27:S27)</f>
        <v>-36261</v>
      </c>
      <c r="D27" s="10"/>
      <c r="E27" s="25">
        <v>-36261</v>
      </c>
      <c r="F27" s="25"/>
      <c r="G27" s="25"/>
      <c r="H27" s="25"/>
      <c r="I27" s="25"/>
      <c r="J27" s="25"/>
      <c r="K27" s="3"/>
      <c r="L27" s="3"/>
      <c r="M27" s="25"/>
      <c r="N27" s="3"/>
      <c r="O27" s="3"/>
      <c r="P27" s="3"/>
      <c r="Q27" s="3"/>
      <c r="R27" s="3"/>
      <c r="S27" s="3"/>
    </row>
    <row r="28" spans="1:19" x14ac:dyDescent="0.25">
      <c r="D28" s="37"/>
      <c r="E28" s="30"/>
      <c r="F28" s="30"/>
      <c r="G28" s="30"/>
      <c r="H28" s="30"/>
      <c r="I28" s="30"/>
      <c r="J28" s="30"/>
      <c r="M28" s="30"/>
    </row>
    <row r="29" spans="1:19" x14ac:dyDescent="0.25">
      <c r="A29" s="10" t="s">
        <v>36</v>
      </c>
      <c r="B29" s="3"/>
      <c r="C29" s="9">
        <f t="shared" ref="C29:C31" si="1">SUM(D29:S29)</f>
        <v>-631492.4</v>
      </c>
      <c r="D29" s="10"/>
      <c r="E29" s="25"/>
      <c r="F29" s="25"/>
      <c r="G29" s="25"/>
      <c r="H29" s="25"/>
      <c r="I29" s="25"/>
      <c r="J29" s="25"/>
      <c r="K29" s="3">
        <f>-20000*1.1</f>
        <v>-22000</v>
      </c>
      <c r="L29" s="3"/>
      <c r="M29" s="25"/>
      <c r="N29" s="3"/>
      <c r="O29" s="3"/>
      <c r="P29" s="3"/>
      <c r="Q29" s="6">
        <f>-554084*1.1</f>
        <v>-609492.4</v>
      </c>
      <c r="R29" s="3"/>
      <c r="S29" s="3"/>
    </row>
    <row r="30" spans="1:19" x14ac:dyDescent="0.25">
      <c r="A30" s="10" t="s">
        <v>39</v>
      </c>
      <c r="B30" s="3"/>
      <c r="C30" s="9">
        <f t="shared" si="1"/>
        <v>-107008</v>
      </c>
      <c r="D30" s="10"/>
      <c r="E30" s="25"/>
      <c r="F30" s="25"/>
      <c r="G30" s="25"/>
      <c r="H30" s="25"/>
      <c r="I30" s="25"/>
      <c r="J30" s="25"/>
      <c r="K30" s="3"/>
      <c r="L30" s="3">
        <f>-15000*3.2</f>
        <v>-48000</v>
      </c>
      <c r="M30" s="25"/>
      <c r="N30" s="3"/>
      <c r="O30" s="3"/>
      <c r="P30" s="3"/>
      <c r="Q30" s="3"/>
      <c r="R30" s="3">
        <f>-18440*3.2</f>
        <v>-59008</v>
      </c>
      <c r="S30" s="3"/>
    </row>
    <row r="31" spans="1:19" x14ac:dyDescent="0.25">
      <c r="A31" s="10" t="s">
        <v>52</v>
      </c>
      <c r="B31" s="3"/>
      <c r="C31" s="9">
        <f t="shared" si="1"/>
        <v>-2882291.6</v>
      </c>
      <c r="D31" s="10"/>
      <c r="E31" s="25"/>
      <c r="F31" s="25"/>
      <c r="G31" s="25"/>
      <c r="H31" s="25"/>
      <c r="I31" s="25"/>
      <c r="J31" s="25"/>
      <c r="K31" s="3">
        <f>-K29-K7</f>
        <v>-10500</v>
      </c>
      <c r="L31" s="3">
        <f>-L30-L7</f>
        <v>-9200</v>
      </c>
      <c r="M31" s="25"/>
      <c r="N31" s="3"/>
      <c r="O31" s="3"/>
      <c r="P31" s="3"/>
      <c r="Q31" s="3">
        <f>-Q29-Q7</f>
        <v>-2651999.6</v>
      </c>
      <c r="R31" s="3">
        <f>-R30-R7</f>
        <v>-210592</v>
      </c>
      <c r="S31" s="3"/>
    </row>
    <row r="32" spans="1:19" s="22" customFormat="1" x14ac:dyDescent="0.25">
      <c r="A32" s="19" t="s">
        <v>51</v>
      </c>
      <c r="B32" s="19"/>
      <c r="C32" s="20">
        <f>C7+C19+C26+C27+C23+C29+C30+C31</f>
        <v>66220915.999999993</v>
      </c>
      <c r="D32" s="38">
        <f t="shared" ref="D32:S32" si="2">D7+D19+D26+D27+D23+D31</f>
        <v>7601629</v>
      </c>
      <c r="E32" s="31">
        <f t="shared" si="2"/>
        <v>25187456</v>
      </c>
      <c r="F32" s="31">
        <f t="shared" si="2"/>
        <v>12607624</v>
      </c>
      <c r="G32" s="31">
        <f t="shared" si="2"/>
        <v>7830287</v>
      </c>
      <c r="H32" s="31">
        <f t="shared" si="2"/>
        <v>5688303</v>
      </c>
      <c r="I32" s="31">
        <f t="shared" si="2"/>
        <v>1722566</v>
      </c>
      <c r="J32" s="31">
        <f t="shared" si="2"/>
        <v>2209400</v>
      </c>
      <c r="K32" s="21">
        <f>K7+K19+K26+K27+K23+K29+K31</f>
        <v>0</v>
      </c>
      <c r="L32" s="21">
        <f>L7+L19+L26+L27+L23+L30+L31</f>
        <v>0</v>
      </c>
      <c r="M32" s="31">
        <f t="shared" si="2"/>
        <v>1044832</v>
      </c>
      <c r="N32" s="21">
        <f t="shared" si="2"/>
        <v>1146612</v>
      </c>
      <c r="O32" s="21">
        <f t="shared" si="2"/>
        <v>479294</v>
      </c>
      <c r="P32" s="21">
        <f t="shared" si="2"/>
        <v>216572</v>
      </c>
      <c r="Q32" s="21">
        <f>Q7+Q19+Q26+Q27+Q23+Q29+Q31</f>
        <v>0</v>
      </c>
      <c r="R32" s="21">
        <f>R7+R19+R26+R27+R23+R30+R31</f>
        <v>0</v>
      </c>
      <c r="S32" s="21">
        <f t="shared" si="2"/>
        <v>486341</v>
      </c>
    </row>
    <row r="33" spans="1:19" ht="42.75" customHeight="1" x14ac:dyDescent="0.25">
      <c r="A33" s="99" t="s">
        <v>55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pans="1:19" x14ac:dyDescent="0.25">
      <c r="E34" s="79">
        <f>SUM(E32:M32)</f>
        <v>56290468</v>
      </c>
      <c r="F34" s="100" t="s">
        <v>61</v>
      </c>
      <c r="G34" s="101"/>
      <c r="H34" s="101"/>
      <c r="I34" s="101"/>
      <c r="J34" s="102"/>
    </row>
    <row r="35" spans="1:19" x14ac:dyDescent="0.25">
      <c r="A35" s="1" t="s">
        <v>56</v>
      </c>
      <c r="E35" s="79">
        <f>SUM(D32:S32)</f>
        <v>66220916</v>
      </c>
      <c r="F35" s="100" t="s">
        <v>62</v>
      </c>
      <c r="G35" s="101"/>
      <c r="H35" s="101"/>
      <c r="I35" s="101"/>
      <c r="J35" s="102"/>
    </row>
    <row r="36" spans="1:19" x14ac:dyDescent="0.25">
      <c r="A36" s="1" t="s">
        <v>57</v>
      </c>
      <c r="E36" s="79">
        <f>E35-E34</f>
        <v>9930448</v>
      </c>
      <c r="F36" s="100" t="s">
        <v>139</v>
      </c>
      <c r="G36" s="101"/>
      <c r="H36" s="101"/>
      <c r="I36" s="101"/>
      <c r="J36" s="102"/>
    </row>
    <row r="37" spans="1:19" x14ac:dyDescent="0.25">
      <c r="A37" s="1" t="s">
        <v>58</v>
      </c>
    </row>
    <row r="39" spans="1:19" x14ac:dyDescent="0.25">
      <c r="A39" s="1" t="s">
        <v>59</v>
      </c>
    </row>
    <row r="43" spans="1:19" ht="16.5" thickBot="1" x14ac:dyDescent="0.3">
      <c r="A43" s="95" t="s">
        <v>63</v>
      </c>
      <c r="B43" s="95"/>
    </row>
    <row r="44" spans="1:19" ht="16.5" thickBot="1" x14ac:dyDescent="0.3">
      <c r="A44" s="41"/>
      <c r="B44" s="42" t="s">
        <v>64</v>
      </c>
    </row>
    <row r="45" spans="1:19" ht="44.25" thickBot="1" x14ac:dyDescent="0.3">
      <c r="A45" s="43" t="s">
        <v>65</v>
      </c>
      <c r="B45" s="47" t="s">
        <v>66</v>
      </c>
      <c r="C45" s="50" t="s">
        <v>84</v>
      </c>
    </row>
    <row r="46" spans="1:19" ht="16.5" thickBot="1" x14ac:dyDescent="0.3">
      <c r="A46" s="44" t="s">
        <v>18</v>
      </c>
      <c r="B46" s="48">
        <v>48123692.700000003</v>
      </c>
      <c r="C46" s="3"/>
    </row>
    <row r="47" spans="1:19" ht="16.5" thickBot="1" x14ac:dyDescent="0.3">
      <c r="A47" s="46" t="s">
        <v>67</v>
      </c>
      <c r="B47" s="49">
        <v>28683824.809999999</v>
      </c>
      <c r="C47" s="3" t="s">
        <v>79</v>
      </c>
    </row>
    <row r="48" spans="1:19" ht="16.5" thickBot="1" x14ac:dyDescent="0.3">
      <c r="A48" s="46" t="s">
        <v>68</v>
      </c>
      <c r="B48" s="49">
        <v>2207671.58</v>
      </c>
      <c r="C48" s="3" t="s">
        <v>80</v>
      </c>
    </row>
    <row r="49" spans="1:4" ht="16.5" thickBot="1" x14ac:dyDescent="0.3">
      <c r="A49" s="46" t="s">
        <v>69</v>
      </c>
      <c r="B49" s="49">
        <v>7736331.8399999999</v>
      </c>
      <c r="C49" s="3" t="s">
        <v>81</v>
      </c>
    </row>
    <row r="50" spans="1:4" ht="16.5" thickBot="1" x14ac:dyDescent="0.3">
      <c r="A50" s="46" t="s">
        <v>70</v>
      </c>
      <c r="B50" s="49">
        <v>1075264.07</v>
      </c>
      <c r="C50" s="3" t="s">
        <v>82</v>
      </c>
    </row>
    <row r="51" spans="1:4" ht="16.5" thickBot="1" x14ac:dyDescent="0.3">
      <c r="A51" s="46" t="s">
        <v>71</v>
      </c>
      <c r="B51" s="49">
        <v>893166.45</v>
      </c>
      <c r="C51" s="3" t="s">
        <v>83</v>
      </c>
      <c r="D51" s="88">
        <v>893166.45</v>
      </c>
    </row>
    <row r="52" spans="1:4" ht="16.5" thickBot="1" x14ac:dyDescent="0.3">
      <c r="A52" s="46" t="s">
        <v>72</v>
      </c>
      <c r="B52" s="49">
        <v>669730.63</v>
      </c>
      <c r="C52" s="3" t="s">
        <v>83</v>
      </c>
      <c r="D52" s="88">
        <v>669730.63</v>
      </c>
    </row>
    <row r="53" spans="1:4" ht="16.5" thickBot="1" x14ac:dyDescent="0.3">
      <c r="A53" s="44" t="s">
        <v>73</v>
      </c>
      <c r="B53" s="48">
        <v>137749.01999999999</v>
      </c>
      <c r="C53" s="3"/>
    </row>
    <row r="54" spans="1:4" ht="16.5" thickBot="1" x14ac:dyDescent="0.3">
      <c r="A54" s="44" t="s">
        <v>74</v>
      </c>
      <c r="B54" s="48">
        <v>91213.93</v>
      </c>
      <c r="C54" s="3"/>
    </row>
    <row r="55" spans="1:4" ht="16.5" thickBot="1" x14ac:dyDescent="0.3">
      <c r="A55" s="44" t="s">
        <v>75</v>
      </c>
      <c r="B55" s="48">
        <v>335446.89</v>
      </c>
      <c r="C55" s="3"/>
    </row>
    <row r="56" spans="1:4" ht="16.5" thickBot="1" x14ac:dyDescent="0.3">
      <c r="A56" s="46" t="s">
        <v>76</v>
      </c>
      <c r="B56" s="49">
        <v>39322.69</v>
      </c>
      <c r="C56" s="3" t="s">
        <v>83</v>
      </c>
      <c r="D56" s="88">
        <v>39322.69</v>
      </c>
    </row>
    <row r="57" spans="1:4" ht="16.5" thickBot="1" x14ac:dyDescent="0.3">
      <c r="A57" s="44" t="s">
        <v>77</v>
      </c>
      <c r="B57" s="48">
        <v>132059.04</v>
      </c>
      <c r="C57" s="3"/>
    </row>
    <row r="58" spans="1:4" ht="15.75" thickBot="1" x14ac:dyDescent="0.3">
      <c r="A58" s="45" t="s">
        <v>78</v>
      </c>
      <c r="B58" s="48">
        <v>90125473.650000006</v>
      </c>
      <c r="C58" s="3"/>
    </row>
    <row r="59" spans="1:4" x14ac:dyDescent="0.25">
      <c r="C59" s="3" t="s">
        <v>140</v>
      </c>
      <c r="D59" s="20">
        <f>SUM(D51:D58)</f>
        <v>1602219.77</v>
      </c>
    </row>
    <row r="64" spans="1:4" customFormat="1" x14ac:dyDescent="0.25">
      <c r="A64" s="51" t="s">
        <v>85</v>
      </c>
    </row>
    <row r="65" spans="1:10" customFormat="1" x14ac:dyDescent="0.25">
      <c r="A65" s="52" t="s">
        <v>86</v>
      </c>
    </row>
    <row r="66" spans="1:10" customFormat="1" x14ac:dyDescent="0.25">
      <c r="A66" s="53" t="s">
        <v>87</v>
      </c>
      <c r="B66" s="53" t="s">
        <v>19</v>
      </c>
      <c r="C66" s="53" t="s">
        <v>20</v>
      </c>
      <c r="D66" s="53" t="s">
        <v>21</v>
      </c>
      <c r="E66" s="53" t="s">
        <v>22</v>
      </c>
      <c r="F66" s="53" t="s">
        <v>88</v>
      </c>
      <c r="G66" s="53" t="s">
        <v>89</v>
      </c>
      <c r="H66" s="53" t="s">
        <v>23</v>
      </c>
      <c r="I66" s="53" t="s">
        <v>60</v>
      </c>
      <c r="J66" s="54"/>
    </row>
    <row r="67" spans="1:10" customFormat="1" x14ac:dyDescent="0.25">
      <c r="A67" s="55" t="s">
        <v>90</v>
      </c>
      <c r="B67" s="56">
        <v>0</v>
      </c>
      <c r="C67" s="56">
        <v>0</v>
      </c>
      <c r="D67" s="56">
        <v>0</v>
      </c>
      <c r="E67" s="56">
        <v>80825</v>
      </c>
      <c r="F67" s="56">
        <v>107118</v>
      </c>
      <c r="G67" s="56">
        <v>65643</v>
      </c>
      <c r="H67" s="56">
        <v>2140</v>
      </c>
      <c r="I67" s="56">
        <v>255726</v>
      </c>
      <c r="J67" s="57"/>
    </row>
    <row r="68" spans="1:10" customFormat="1" x14ac:dyDescent="0.25">
      <c r="A68" s="55" t="s">
        <v>91</v>
      </c>
      <c r="B68" s="56">
        <v>148441</v>
      </c>
      <c r="C68" s="56">
        <v>134</v>
      </c>
      <c r="D68" s="56">
        <v>0</v>
      </c>
      <c r="E68" s="56">
        <v>6113</v>
      </c>
      <c r="F68" s="56">
        <v>0</v>
      </c>
      <c r="G68" s="56">
        <v>0</v>
      </c>
      <c r="H68" s="56">
        <v>6828</v>
      </c>
      <c r="I68" s="56">
        <v>161516</v>
      </c>
      <c r="J68" s="57"/>
    </row>
    <row r="69" spans="1:10" customFormat="1" x14ac:dyDescent="0.25">
      <c r="A69" s="55" t="s">
        <v>92</v>
      </c>
      <c r="B69" s="56">
        <v>0</v>
      </c>
      <c r="C69" s="56">
        <v>0</v>
      </c>
      <c r="D69" s="56">
        <v>0</v>
      </c>
      <c r="E69" s="56">
        <v>51702</v>
      </c>
      <c r="F69" s="56">
        <v>0</v>
      </c>
      <c r="G69" s="56">
        <v>0</v>
      </c>
      <c r="H69" s="56">
        <v>0</v>
      </c>
      <c r="I69" s="56">
        <v>51702</v>
      </c>
      <c r="J69" s="57"/>
    </row>
    <row r="70" spans="1:10" customFormat="1" x14ac:dyDescent="0.25">
      <c r="A70" s="55" t="s">
        <v>93</v>
      </c>
      <c r="B70" s="56">
        <v>20076</v>
      </c>
      <c r="C70" s="56">
        <v>181490</v>
      </c>
      <c r="D70" s="56">
        <v>0</v>
      </c>
      <c r="E70" s="56">
        <v>735</v>
      </c>
      <c r="F70" s="56">
        <v>0</v>
      </c>
      <c r="G70" s="56">
        <v>0</v>
      </c>
      <c r="H70" s="56">
        <v>2780</v>
      </c>
      <c r="I70" s="56">
        <v>205081</v>
      </c>
      <c r="J70" s="57"/>
    </row>
    <row r="71" spans="1:10" customFormat="1" x14ac:dyDescent="0.25">
      <c r="A71" s="55" t="s">
        <v>94</v>
      </c>
      <c r="B71" s="56">
        <v>7014</v>
      </c>
      <c r="C71" s="56">
        <v>0</v>
      </c>
      <c r="D71" s="56">
        <v>54129</v>
      </c>
      <c r="E71" s="56">
        <v>0</v>
      </c>
      <c r="F71" s="56">
        <v>0</v>
      </c>
      <c r="G71" s="56">
        <v>0</v>
      </c>
      <c r="H71" s="56">
        <v>2677</v>
      </c>
      <c r="I71" s="56">
        <v>63820</v>
      </c>
      <c r="J71" s="57"/>
    </row>
    <row r="72" spans="1:10" customFormat="1" x14ac:dyDescent="0.25">
      <c r="A72" s="58" t="s">
        <v>95</v>
      </c>
      <c r="B72" s="59">
        <f>SUM(B67:B71)</f>
        <v>175531</v>
      </c>
      <c r="C72" s="59">
        <f t="shared" ref="C72:I72" si="3">SUM(C67:C71)</f>
        <v>181624</v>
      </c>
      <c r="D72" s="59">
        <f t="shared" si="3"/>
        <v>54129</v>
      </c>
      <c r="E72" s="59">
        <f t="shared" si="3"/>
        <v>139375</v>
      </c>
      <c r="F72" s="59">
        <f t="shared" si="3"/>
        <v>107118</v>
      </c>
      <c r="G72" s="59">
        <f t="shared" si="3"/>
        <v>65643</v>
      </c>
      <c r="H72" s="60">
        <f t="shared" si="3"/>
        <v>14425</v>
      </c>
      <c r="I72" s="59">
        <f t="shared" si="3"/>
        <v>737845</v>
      </c>
    </row>
    <row r="73" spans="1:10" customFormat="1" x14ac:dyDescent="0.25"/>
    <row r="74" spans="1:10" customFormat="1" x14ac:dyDescent="0.25">
      <c r="A74" s="52" t="s">
        <v>96</v>
      </c>
    </row>
    <row r="75" spans="1:10" customFormat="1" ht="30" x14ac:dyDescent="0.25">
      <c r="A75" s="53" t="s">
        <v>87</v>
      </c>
      <c r="B75" s="53" t="s">
        <v>19</v>
      </c>
      <c r="C75" s="53" t="s">
        <v>20</v>
      </c>
      <c r="D75" s="53" t="s">
        <v>21</v>
      </c>
      <c r="E75" s="53" t="s">
        <v>22</v>
      </c>
      <c r="F75" s="53" t="s">
        <v>88</v>
      </c>
      <c r="G75" s="53" t="s">
        <v>89</v>
      </c>
      <c r="H75" s="53" t="s">
        <v>23</v>
      </c>
      <c r="I75" s="61" t="s">
        <v>97</v>
      </c>
    </row>
    <row r="76" spans="1:10" customFormat="1" x14ac:dyDescent="0.25">
      <c r="A76" s="55" t="s">
        <v>90</v>
      </c>
      <c r="B76" s="62">
        <v>0</v>
      </c>
      <c r="C76" s="62">
        <v>0</v>
      </c>
      <c r="D76" s="62">
        <v>0</v>
      </c>
      <c r="E76" s="62">
        <v>0.31606094022508469</v>
      </c>
      <c r="F76" s="62">
        <v>0.41887801787851059</v>
      </c>
      <c r="G76" s="62">
        <v>0.25669271016634992</v>
      </c>
      <c r="H76" s="62">
        <v>8.3683317300548236E-3</v>
      </c>
      <c r="I76" s="63">
        <f>SUM(B76:H76)</f>
        <v>0.99999999999999989</v>
      </c>
    </row>
    <row r="77" spans="1:10" customFormat="1" x14ac:dyDescent="0.25">
      <c r="A77" s="55" t="s">
        <v>91</v>
      </c>
      <c r="B77" s="62">
        <v>0.9190482676638847</v>
      </c>
      <c r="C77" s="62">
        <v>0.01</v>
      </c>
      <c r="D77" s="62">
        <v>0</v>
      </c>
      <c r="E77" s="62">
        <v>3.7847643577106911E-2</v>
      </c>
      <c r="F77" s="62">
        <v>0</v>
      </c>
      <c r="G77" s="62">
        <v>0</v>
      </c>
      <c r="H77" s="62">
        <v>4.2274449590133482E-2</v>
      </c>
      <c r="I77" s="63">
        <f>SUM(B77:H77)</f>
        <v>1.0091703608311251</v>
      </c>
    </row>
    <row r="78" spans="1:10" customFormat="1" x14ac:dyDescent="0.25">
      <c r="A78" s="55" t="s">
        <v>92</v>
      </c>
      <c r="B78" s="62">
        <v>0</v>
      </c>
      <c r="C78" s="62">
        <v>0</v>
      </c>
      <c r="D78" s="62">
        <v>0</v>
      </c>
      <c r="E78" s="62">
        <v>1</v>
      </c>
      <c r="F78" s="62">
        <v>0</v>
      </c>
      <c r="G78" s="62">
        <v>0</v>
      </c>
      <c r="H78" s="62">
        <v>0</v>
      </c>
      <c r="I78" s="63">
        <f>SUM(B78:H78)</f>
        <v>1</v>
      </c>
    </row>
    <row r="79" spans="1:10" customFormat="1" x14ac:dyDescent="0.25">
      <c r="A79" s="55" t="s">
        <v>93</v>
      </c>
      <c r="B79" s="62">
        <v>9.7893027632984034E-2</v>
      </c>
      <c r="C79" s="62">
        <v>0.88496740312364386</v>
      </c>
      <c r="D79" s="62">
        <v>0</v>
      </c>
      <c r="E79" s="62">
        <v>3.5839497564377001E-3</v>
      </c>
      <c r="F79" s="62">
        <v>0</v>
      </c>
      <c r="G79" s="62">
        <v>0</v>
      </c>
      <c r="H79" s="62">
        <v>1.355561948693443E-2</v>
      </c>
      <c r="I79" s="63">
        <f>SUM(B79:H79)</f>
        <v>1</v>
      </c>
    </row>
    <row r="80" spans="1:10" customFormat="1" x14ac:dyDescent="0.25">
      <c r="A80" s="55" t="s">
        <v>94</v>
      </c>
      <c r="B80" s="62">
        <v>0.10990285177060483</v>
      </c>
      <c r="C80" s="62">
        <v>0</v>
      </c>
      <c r="D80" s="62">
        <v>0.84815104982764022</v>
      </c>
      <c r="E80" s="62">
        <v>0</v>
      </c>
      <c r="F80" s="62">
        <v>0</v>
      </c>
      <c r="G80" s="62">
        <v>0</v>
      </c>
      <c r="H80" s="62">
        <v>4.1946098401754936E-2</v>
      </c>
      <c r="I80" s="63">
        <f>SUM(B80:H80)</f>
        <v>0.99999999999999989</v>
      </c>
    </row>
    <row r="81" spans="1:12" customFormat="1" x14ac:dyDescent="0.25">
      <c r="B81" s="69">
        <f>SUM(B76:B80)</f>
        <v>1.1268441470674737</v>
      </c>
      <c r="C81" s="69">
        <f t="shared" ref="C81:H81" si="4">SUM(C76:C80)</f>
        <v>0.89496740312364387</v>
      </c>
      <c r="D81" s="69">
        <f t="shared" si="4"/>
        <v>0.84815104982764022</v>
      </c>
      <c r="E81" s="69">
        <f t="shared" si="4"/>
        <v>1.3574925335586292</v>
      </c>
      <c r="F81" s="69">
        <f t="shared" si="4"/>
        <v>0.41887801787851059</v>
      </c>
      <c r="G81" s="69">
        <f t="shared" si="4"/>
        <v>0.25669271016634992</v>
      </c>
      <c r="H81" s="69">
        <f t="shared" si="4"/>
        <v>0.10614449920887767</v>
      </c>
    </row>
    <row r="82" spans="1:12" customFormat="1" x14ac:dyDescent="0.25"/>
    <row r="83" spans="1:12" customFormat="1" x14ac:dyDescent="0.25">
      <c r="A83" s="52" t="s">
        <v>98</v>
      </c>
    </row>
    <row r="84" spans="1:12" customFormat="1" ht="30" x14ac:dyDescent="0.25">
      <c r="A84" s="92" t="s">
        <v>99</v>
      </c>
      <c r="B84" s="92" t="s">
        <v>100</v>
      </c>
      <c r="C84" s="92" t="s">
        <v>101</v>
      </c>
      <c r="D84" s="92" t="s">
        <v>102</v>
      </c>
      <c r="E84" s="92" t="s">
        <v>103</v>
      </c>
      <c r="F84" s="92" t="s">
        <v>104</v>
      </c>
      <c r="G84" s="92" t="s">
        <v>105</v>
      </c>
      <c r="H84" s="92" t="s">
        <v>106</v>
      </c>
      <c r="I84" s="92" t="s">
        <v>107</v>
      </c>
      <c r="J84" s="92" t="s">
        <v>108</v>
      </c>
    </row>
    <row r="85" spans="1:12" customFormat="1" x14ac:dyDescent="0.25">
      <c r="A85" s="89" t="s">
        <v>94</v>
      </c>
      <c r="B85" s="90">
        <v>736</v>
      </c>
      <c r="C85" s="91">
        <v>8.5</v>
      </c>
      <c r="D85" s="91">
        <v>1.34</v>
      </c>
      <c r="E85" s="91">
        <v>5809446.8647098541</v>
      </c>
      <c r="F85" s="90">
        <v>681</v>
      </c>
      <c r="G85" s="91">
        <v>1582.39</v>
      </c>
      <c r="H85" s="91">
        <v>1077607.5999755859</v>
      </c>
      <c r="I85" s="91">
        <v>7736331.8399999999</v>
      </c>
      <c r="J85" s="91">
        <v>14623386.30468544</v>
      </c>
    </row>
    <row r="86" spans="1:12" customFormat="1" x14ac:dyDescent="0.25">
      <c r="A86" s="89" t="s">
        <v>93</v>
      </c>
      <c r="B86" s="90">
        <v>776</v>
      </c>
      <c r="C86" s="91">
        <v>8.5</v>
      </c>
      <c r="D86" s="91">
        <v>1.32</v>
      </c>
      <c r="E86" s="91">
        <v>6033757.1997599602</v>
      </c>
      <c r="F86" s="90">
        <v>883</v>
      </c>
      <c r="G86" s="91">
        <v>1827.17</v>
      </c>
      <c r="H86" s="91">
        <v>1613391.1488037109</v>
      </c>
      <c r="I86" s="91">
        <v>2207671.58</v>
      </c>
      <c r="J86" s="91">
        <v>9854819.9285636712</v>
      </c>
    </row>
    <row r="87" spans="1:12" customFormat="1" x14ac:dyDescent="0.25">
      <c r="A87" s="89" t="s">
        <v>92</v>
      </c>
      <c r="B87" s="90">
        <v>329</v>
      </c>
      <c r="C87" s="91">
        <v>2.4</v>
      </c>
      <c r="D87" s="91">
        <v>1.28</v>
      </c>
      <c r="E87" s="91">
        <v>700406.79617635289</v>
      </c>
      <c r="F87" s="90">
        <v>925</v>
      </c>
      <c r="G87" s="91">
        <v>1052.57</v>
      </c>
      <c r="H87" s="91">
        <v>973627.20031738281</v>
      </c>
      <c r="I87" s="91">
        <v>1075264.07</v>
      </c>
      <c r="J87" s="91">
        <v>2749298.0664937356</v>
      </c>
    </row>
    <row r="88" spans="1:12" customFormat="1" x14ac:dyDescent="0.25">
      <c r="A88" s="89" t="s">
        <v>91</v>
      </c>
      <c r="B88" s="90">
        <v>1417</v>
      </c>
      <c r="C88" s="91">
        <v>8.5</v>
      </c>
      <c r="D88" s="91">
        <v>1.48</v>
      </c>
      <c r="E88" s="91">
        <v>12353321.13920331</v>
      </c>
      <c r="F88" s="90">
        <v>1370</v>
      </c>
      <c r="G88" s="91">
        <v>2394.6999999999998</v>
      </c>
      <c r="H88" s="91">
        <v>3280738.9331054688</v>
      </c>
      <c r="I88" s="91">
        <v>28683824.809999999</v>
      </c>
      <c r="J88" s="91">
        <v>44317884.882308781</v>
      </c>
    </row>
    <row r="89" spans="1:12" customFormat="1" x14ac:dyDescent="0.25">
      <c r="A89" s="89" t="s">
        <v>90</v>
      </c>
      <c r="B89" s="90">
        <v>2127</v>
      </c>
      <c r="C89" s="91">
        <v>5</v>
      </c>
      <c r="D89" s="91">
        <v>1.18</v>
      </c>
      <c r="E89" s="91">
        <v>8696664.513425231</v>
      </c>
      <c r="F89" s="90">
        <v>1902</v>
      </c>
      <c r="G89" s="91">
        <v>769.32</v>
      </c>
      <c r="H89" s="91">
        <v>1463246.6539306641</v>
      </c>
      <c r="I89" s="91">
        <v>1602219.77</v>
      </c>
      <c r="J89" s="91">
        <v>11762130.937355895</v>
      </c>
    </row>
    <row r="90" spans="1:12" customFormat="1" x14ac:dyDescent="0.25">
      <c r="B90" s="59">
        <f>SUM(B85:B89)</f>
        <v>5385</v>
      </c>
      <c r="C90" s="51"/>
      <c r="D90" s="66" t="s">
        <v>109</v>
      </c>
      <c r="E90" s="67">
        <f>SUM(E85:E89)</f>
        <v>33593596.513274707</v>
      </c>
      <c r="F90" s="68">
        <f>SUM(F85:F89)</f>
        <v>5761</v>
      </c>
      <c r="H90" s="67">
        <f>SUM(H85:H89)</f>
        <v>8408611.5361328125</v>
      </c>
      <c r="I90" s="67">
        <f>SUM(I85:I89)</f>
        <v>41305312.07</v>
      </c>
      <c r="J90" s="67">
        <f>SUM(J85:J89)</f>
        <v>83307520.11940752</v>
      </c>
    </row>
    <row r="91" spans="1:12" customFormat="1" x14ac:dyDescent="0.25">
      <c r="B91" s="70"/>
      <c r="C91" s="51"/>
      <c r="D91" s="71" t="s">
        <v>110</v>
      </c>
      <c r="E91" s="69">
        <v>33593872</v>
      </c>
      <c r="F91" s="70"/>
      <c r="H91" s="72"/>
      <c r="I91" s="72"/>
    </row>
    <row r="92" spans="1:12" customFormat="1" x14ac:dyDescent="0.25">
      <c r="D92" s="71" t="s">
        <v>111</v>
      </c>
      <c r="E92" s="73">
        <f>E90-E91</f>
        <v>-275.48672529309988</v>
      </c>
    </row>
    <row r="93" spans="1:12" customFormat="1" x14ac:dyDescent="0.25">
      <c r="D93" s="77"/>
      <c r="E93" s="78"/>
    </row>
    <row r="94" spans="1:12" customFormat="1" x14ac:dyDescent="0.25">
      <c r="D94" s="77"/>
      <c r="E94" s="78"/>
    </row>
    <row r="95" spans="1:12" customFormat="1" x14ac:dyDescent="0.25">
      <c r="A95" s="52" t="s">
        <v>112</v>
      </c>
    </row>
    <row r="96" spans="1:12" customFormat="1" ht="75" customHeight="1" x14ac:dyDescent="0.25">
      <c r="A96" s="74" t="s">
        <v>99</v>
      </c>
      <c r="B96" s="74" t="s">
        <v>113</v>
      </c>
      <c r="C96" s="74" t="s">
        <v>114</v>
      </c>
      <c r="D96" s="74" t="s">
        <v>115</v>
      </c>
      <c r="E96" s="74" t="s">
        <v>116</v>
      </c>
      <c r="F96" s="74" t="s">
        <v>117</v>
      </c>
      <c r="G96" s="74" t="s">
        <v>118</v>
      </c>
      <c r="H96" s="74" t="s">
        <v>119</v>
      </c>
      <c r="I96" s="74" t="s">
        <v>120</v>
      </c>
      <c r="J96" s="74" t="s">
        <v>121</v>
      </c>
      <c r="K96" s="74" t="s">
        <v>122</v>
      </c>
      <c r="L96" s="74" t="s">
        <v>108</v>
      </c>
    </row>
    <row r="97" spans="1:12" customFormat="1" x14ac:dyDescent="0.25">
      <c r="A97" s="64" t="s">
        <v>94</v>
      </c>
      <c r="B97" s="91">
        <v>14623386.30468544</v>
      </c>
      <c r="C97" s="87">
        <v>75</v>
      </c>
      <c r="D97" s="65">
        <v>10967539.84851408</v>
      </c>
      <c r="E97" s="65">
        <v>1205363.9062594445</v>
      </c>
      <c r="F97" s="65">
        <v>0</v>
      </c>
      <c r="G97" s="65">
        <v>9302130.4365436956</v>
      </c>
      <c r="H97" s="65">
        <v>0</v>
      </c>
      <c r="I97" s="65">
        <v>0</v>
      </c>
      <c r="J97" s="65">
        <v>0</v>
      </c>
      <c r="K97" s="65">
        <v>460045.50571094005</v>
      </c>
      <c r="L97" s="65">
        <v>10967539.84851408</v>
      </c>
    </row>
    <row r="98" spans="1:12" customFormat="1" x14ac:dyDescent="0.25">
      <c r="A98" s="64" t="s">
        <v>93</v>
      </c>
      <c r="B98" s="91">
        <v>9854819.9285636712</v>
      </c>
      <c r="C98" s="87">
        <v>75</v>
      </c>
      <c r="D98" s="65">
        <v>7391114.8864227533</v>
      </c>
      <c r="E98" s="65">
        <v>723538.61381514219</v>
      </c>
      <c r="F98" s="65">
        <v>6540895.7472260501</v>
      </c>
      <c r="G98" s="65">
        <v>0</v>
      </c>
      <c r="H98" s="65">
        <v>26489.384396997888</v>
      </c>
      <c r="I98" s="65">
        <v>0</v>
      </c>
      <c r="J98" s="65">
        <v>0</v>
      </c>
      <c r="K98" s="65">
        <v>100191.14098456343</v>
      </c>
      <c r="L98" s="65">
        <v>7391114.8864227533</v>
      </c>
    </row>
    <row r="99" spans="1:12" customFormat="1" x14ac:dyDescent="0.25">
      <c r="A99" s="64" t="s">
        <v>92</v>
      </c>
      <c r="B99" s="91">
        <v>2749298.0664937356</v>
      </c>
      <c r="C99" s="87">
        <v>75</v>
      </c>
      <c r="D99" s="65">
        <v>2061973.5911203017</v>
      </c>
      <c r="E99" s="65">
        <v>0</v>
      </c>
      <c r="F99" s="65">
        <v>0</v>
      </c>
      <c r="G99" s="65">
        <v>0</v>
      </c>
      <c r="H99" s="65">
        <v>2061973.5911203017</v>
      </c>
      <c r="I99" s="65">
        <v>0</v>
      </c>
      <c r="J99" s="65">
        <v>0</v>
      </c>
      <c r="K99" s="65">
        <v>0</v>
      </c>
      <c r="L99" s="65">
        <v>2061973.5911203017</v>
      </c>
    </row>
    <row r="100" spans="1:12" customFormat="1" x14ac:dyDescent="0.25">
      <c r="A100" s="64" t="s">
        <v>91</v>
      </c>
      <c r="B100" s="91">
        <v>44317884.882308781</v>
      </c>
      <c r="C100" s="87">
        <v>75</v>
      </c>
      <c r="D100" s="65">
        <v>33238413.054231588</v>
      </c>
      <c r="E100" s="65">
        <v>30547705.937388193</v>
      </c>
      <c r="F100" s="65">
        <v>27575.889381033659</v>
      </c>
      <c r="G100" s="65">
        <v>0</v>
      </c>
      <c r="H100" s="65">
        <v>1257995.6103452146</v>
      </c>
      <c r="I100" s="65">
        <v>0</v>
      </c>
      <c r="J100" s="65">
        <v>0</v>
      </c>
      <c r="K100" s="65">
        <v>1405135.6171171479</v>
      </c>
      <c r="L100" s="65">
        <v>33238413.054231588</v>
      </c>
    </row>
    <row r="101" spans="1:12" customFormat="1" x14ac:dyDescent="0.25">
      <c r="A101" s="64" t="s">
        <v>90</v>
      </c>
      <c r="B101" s="91">
        <v>11762130.937355895</v>
      </c>
      <c r="C101" s="87">
        <v>75</v>
      </c>
      <c r="D101" s="65">
        <v>8821598.1880169213</v>
      </c>
      <c r="E101" s="65">
        <v>0</v>
      </c>
      <c r="F101" s="65">
        <v>0</v>
      </c>
      <c r="G101" s="65">
        <v>0</v>
      </c>
      <c r="H101" s="65">
        <v>2788162.6175925317</v>
      </c>
      <c r="I101" s="65">
        <v>3695173.5635171887</v>
      </c>
      <c r="J101" s="65">
        <v>2264439.9468806251</v>
      </c>
      <c r="K101" s="65">
        <v>73822.060026576146</v>
      </c>
      <c r="L101" s="65">
        <v>8821598.1880169231</v>
      </c>
    </row>
    <row r="102" spans="1:12" customFormat="1" x14ac:dyDescent="0.25">
      <c r="A102" s="80" t="s">
        <v>130</v>
      </c>
      <c r="B102" s="84">
        <f>SUM(B97:B101)</f>
        <v>83307520.11940752</v>
      </c>
      <c r="C102" s="39"/>
      <c r="D102" s="67">
        <f>SUM(D97:D101)</f>
        <v>62480639.568305641</v>
      </c>
      <c r="E102" s="67">
        <f t="shared" ref="E102:K102" si="5">SUM(E97:E101)</f>
        <v>32476608.45746278</v>
      </c>
      <c r="F102" s="67">
        <f t="shared" si="5"/>
        <v>6568471.6366070835</v>
      </c>
      <c r="G102" s="67">
        <f t="shared" si="5"/>
        <v>9302130.4365436956</v>
      </c>
      <c r="H102" s="67">
        <f t="shared" si="5"/>
        <v>6134621.2034550458</v>
      </c>
      <c r="I102" s="67">
        <f t="shared" si="5"/>
        <v>3695173.5635171887</v>
      </c>
      <c r="J102" s="67">
        <f t="shared" si="5"/>
        <v>2264439.9468806251</v>
      </c>
      <c r="K102" s="67">
        <f t="shared" si="5"/>
        <v>2039194.3238392274</v>
      </c>
      <c r="L102" s="67">
        <f>SUM(L97:L101)</f>
        <v>62480639.568305641</v>
      </c>
    </row>
    <row r="103" spans="1:12" customFormat="1" x14ac:dyDescent="0.25">
      <c r="A103" s="80" t="s">
        <v>131</v>
      </c>
      <c r="B103" s="81">
        <f>L102</f>
        <v>62480639.568305641</v>
      </c>
      <c r="C103" s="39"/>
      <c r="D103" s="72"/>
      <c r="E103" s="72"/>
      <c r="F103" s="72"/>
      <c r="G103" s="72"/>
      <c r="H103" s="72"/>
      <c r="I103" s="72"/>
      <c r="J103" s="72"/>
      <c r="K103" s="72"/>
    </row>
    <row r="104" spans="1:12" customFormat="1" ht="30" x14ac:dyDescent="0.25">
      <c r="A104" s="82" t="s">
        <v>129</v>
      </c>
      <c r="B104" s="81">
        <f>B102-B103</f>
        <v>20826880.551101878</v>
      </c>
      <c r="D104" s="75" t="s">
        <v>123</v>
      </c>
      <c r="E104" s="23" t="s">
        <v>19</v>
      </c>
      <c r="F104" s="23" t="s">
        <v>20</v>
      </c>
      <c r="G104" s="23" t="s">
        <v>21</v>
      </c>
      <c r="H104" s="23" t="s">
        <v>22</v>
      </c>
      <c r="I104" s="24" t="s">
        <v>24</v>
      </c>
      <c r="J104" s="24" t="s">
        <v>26</v>
      </c>
      <c r="K104" s="23" t="s">
        <v>23</v>
      </c>
      <c r="L104" s="23" t="s">
        <v>60</v>
      </c>
    </row>
    <row r="105" spans="1:12" customFormat="1" x14ac:dyDescent="0.25">
      <c r="A105" s="82" t="s">
        <v>132</v>
      </c>
      <c r="B105" s="83">
        <f>E36</f>
        <v>9930448</v>
      </c>
      <c r="E105" s="40">
        <v>25187456</v>
      </c>
      <c r="F105" s="40">
        <v>12607624</v>
      </c>
      <c r="G105" s="40">
        <v>7830287</v>
      </c>
      <c r="H105" s="40">
        <v>5688303</v>
      </c>
      <c r="I105" s="40">
        <v>2209400</v>
      </c>
      <c r="J105" s="40">
        <v>1044832</v>
      </c>
      <c r="K105" s="40">
        <v>1722566</v>
      </c>
      <c r="L105" s="40">
        <f>SUM(E105:K105)</f>
        <v>56290468</v>
      </c>
    </row>
    <row r="106" spans="1:12" customFormat="1" x14ac:dyDescent="0.25">
      <c r="A106" s="82" t="s">
        <v>133</v>
      </c>
      <c r="B106" s="81">
        <f>B104-B105</f>
        <v>10896432.551101878</v>
      </c>
      <c r="E106" s="70"/>
      <c r="F106" s="70"/>
      <c r="G106" s="70"/>
      <c r="H106" s="70"/>
      <c r="I106" s="70"/>
      <c r="J106" s="70"/>
      <c r="K106" s="70"/>
      <c r="L106" s="70"/>
    </row>
    <row r="107" spans="1:12" customFormat="1" x14ac:dyDescent="0.25">
      <c r="D107" s="39" t="s">
        <v>136</v>
      </c>
      <c r="E107" s="70"/>
      <c r="F107" s="70"/>
      <c r="G107" s="70"/>
      <c r="H107" s="70"/>
      <c r="I107" s="70"/>
      <c r="J107" s="93" t="s">
        <v>128</v>
      </c>
      <c r="K107" s="93"/>
      <c r="L107" s="69">
        <f>L102-L105</f>
        <v>6190171.5683056414</v>
      </c>
    </row>
    <row r="108" spans="1:12" customFormat="1" x14ac:dyDescent="0.25">
      <c r="D108" s="70"/>
      <c r="E108" s="70"/>
      <c r="F108" s="70"/>
      <c r="G108" s="70"/>
      <c r="H108" s="70"/>
      <c r="I108" s="70"/>
      <c r="J108" s="70"/>
      <c r="K108" s="70"/>
    </row>
    <row r="109" spans="1:12" customFormat="1" x14ac:dyDescent="0.25">
      <c r="A109" s="96" t="s">
        <v>124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2" customFormat="1" x14ac:dyDescent="0.25">
      <c r="D110" s="70"/>
      <c r="E110" s="70"/>
      <c r="F110" s="70"/>
      <c r="G110" s="70"/>
      <c r="H110" s="70"/>
      <c r="I110" s="70"/>
      <c r="J110" s="70"/>
      <c r="K110" s="70"/>
    </row>
    <row r="111" spans="1:12" customFormat="1" x14ac:dyDescent="0.25">
      <c r="A111" s="51" t="s">
        <v>125</v>
      </c>
    </row>
    <row r="112" spans="1:12" customFormat="1" x14ac:dyDescent="0.25">
      <c r="A112" s="52" t="s">
        <v>126</v>
      </c>
    </row>
    <row r="113" spans="1:12" customFormat="1" ht="16.5" customHeight="1" x14ac:dyDescent="0.25">
      <c r="A113" s="97" t="s">
        <v>127</v>
      </c>
      <c r="B113" s="97"/>
      <c r="C113" s="97"/>
      <c r="D113" s="97"/>
      <c r="E113" s="97"/>
      <c r="F113" s="97"/>
      <c r="G113" s="97"/>
      <c r="H113" s="97"/>
      <c r="I113" s="97"/>
    </row>
    <row r="114" spans="1:12" customFormat="1" ht="15.75" customHeight="1" x14ac:dyDescent="0.25">
      <c r="A114" s="94" t="s">
        <v>135</v>
      </c>
      <c r="B114" s="94"/>
      <c r="C114" s="94"/>
      <c r="D114" s="94"/>
    </row>
    <row r="115" spans="1:12" customFormat="1" ht="75" x14ac:dyDescent="0.25">
      <c r="A115" s="76" t="s">
        <v>99</v>
      </c>
      <c r="B115" s="76" t="s">
        <v>113</v>
      </c>
      <c r="C115" s="76" t="s">
        <v>114</v>
      </c>
      <c r="D115" s="76" t="s">
        <v>115</v>
      </c>
      <c r="E115" s="76" t="s">
        <v>116</v>
      </c>
      <c r="F115" s="76" t="s">
        <v>117</v>
      </c>
      <c r="G115" s="76" t="s">
        <v>118</v>
      </c>
      <c r="H115" s="76" t="s">
        <v>119</v>
      </c>
      <c r="I115" s="76" t="s">
        <v>120</v>
      </c>
      <c r="J115" s="76" t="s">
        <v>121</v>
      </c>
      <c r="K115" s="76" t="s">
        <v>122</v>
      </c>
      <c r="L115" s="76" t="s">
        <v>108</v>
      </c>
    </row>
    <row r="116" spans="1:12" customFormat="1" x14ac:dyDescent="0.25">
      <c r="A116" s="64" t="s">
        <v>94</v>
      </c>
      <c r="B116" s="91">
        <v>14623386.30468544</v>
      </c>
      <c r="C116" s="87">
        <v>75</v>
      </c>
      <c r="D116" s="65">
        <v>10967539.84851408</v>
      </c>
      <c r="E116" s="65">
        <v>1205363.9062594445</v>
      </c>
      <c r="F116" s="65">
        <v>0</v>
      </c>
      <c r="G116" s="65">
        <v>9302130.4365436956</v>
      </c>
      <c r="H116" s="65">
        <v>0</v>
      </c>
      <c r="I116" s="65">
        <v>0</v>
      </c>
      <c r="J116" s="65">
        <v>0</v>
      </c>
      <c r="K116" s="65">
        <v>460045.50571094005</v>
      </c>
      <c r="L116" s="65">
        <v>10967539.84851408</v>
      </c>
    </row>
    <row r="117" spans="1:12" customFormat="1" x14ac:dyDescent="0.25">
      <c r="A117" s="64" t="s">
        <v>93</v>
      </c>
      <c r="B117" s="91">
        <v>9854819.9285636712</v>
      </c>
      <c r="C117" s="87">
        <v>94</v>
      </c>
      <c r="D117" s="65">
        <v>9263530.6576498505</v>
      </c>
      <c r="E117" s="65">
        <v>906835.06264831161</v>
      </c>
      <c r="F117" s="65">
        <v>8197922.6698566489</v>
      </c>
      <c r="G117" s="65">
        <v>0</v>
      </c>
      <c r="H117" s="65">
        <v>33200.028444237352</v>
      </c>
      <c r="I117" s="65">
        <v>0</v>
      </c>
      <c r="J117" s="65">
        <v>0</v>
      </c>
      <c r="K117" s="65">
        <v>125572.89670065283</v>
      </c>
      <c r="L117" s="65">
        <v>9263530.6576498505</v>
      </c>
    </row>
    <row r="118" spans="1:12" customFormat="1" x14ac:dyDescent="0.25">
      <c r="A118" s="64" t="s">
        <v>92</v>
      </c>
      <c r="B118" s="91">
        <v>2749298.0664937356</v>
      </c>
      <c r="C118" s="87">
        <v>90</v>
      </c>
      <c r="D118" s="65">
        <v>2474368.3093443625</v>
      </c>
      <c r="E118" s="65">
        <v>0</v>
      </c>
      <c r="F118" s="65">
        <v>0</v>
      </c>
      <c r="G118" s="65">
        <v>0</v>
      </c>
      <c r="H118" s="65">
        <v>2474368.3093443625</v>
      </c>
      <c r="I118" s="65">
        <v>0</v>
      </c>
      <c r="J118" s="65">
        <v>0</v>
      </c>
      <c r="K118" s="65">
        <v>0</v>
      </c>
      <c r="L118" s="65">
        <v>2474368.3093443625</v>
      </c>
    </row>
    <row r="119" spans="1:12" customFormat="1" x14ac:dyDescent="0.25">
      <c r="A119" s="64" t="s">
        <v>91</v>
      </c>
      <c r="B119" s="91">
        <v>44317884.882308781</v>
      </c>
      <c r="C119" s="87">
        <v>76</v>
      </c>
      <c r="D119" s="65">
        <v>33681591.894954674</v>
      </c>
      <c r="E119" s="65">
        <v>30955008.683220033</v>
      </c>
      <c r="F119" s="65">
        <v>27943.567906114109</v>
      </c>
      <c r="G119" s="65">
        <v>0</v>
      </c>
      <c r="H119" s="65">
        <v>1274768.8851498174</v>
      </c>
      <c r="I119" s="65">
        <v>0</v>
      </c>
      <c r="J119" s="65">
        <v>0</v>
      </c>
      <c r="K119" s="65">
        <v>1423870.7586787099</v>
      </c>
      <c r="L119" s="65">
        <v>33681591.894954674</v>
      </c>
    </row>
    <row r="120" spans="1:12" customFormat="1" x14ac:dyDescent="0.25">
      <c r="A120" s="64" t="s">
        <v>90</v>
      </c>
      <c r="B120" s="91">
        <v>11762130.937355895</v>
      </c>
      <c r="C120" s="87">
        <v>75</v>
      </c>
      <c r="D120" s="65">
        <v>8821598.1880169213</v>
      </c>
      <c r="E120" s="65">
        <v>0</v>
      </c>
      <c r="F120" s="65">
        <v>0</v>
      </c>
      <c r="G120" s="65">
        <v>0</v>
      </c>
      <c r="H120" s="65">
        <v>2788162.6175925317</v>
      </c>
      <c r="I120" s="65">
        <v>3695173.5635171887</v>
      </c>
      <c r="J120" s="65">
        <v>2264439.9468806251</v>
      </c>
      <c r="K120" s="65">
        <v>73822.060026576146</v>
      </c>
      <c r="L120" s="65">
        <v>8821598.1880169231</v>
      </c>
    </row>
    <row r="121" spans="1:12" customFormat="1" x14ac:dyDescent="0.25">
      <c r="A121" s="85" t="s">
        <v>130</v>
      </c>
      <c r="B121" s="84">
        <f>SUM(B116:B120)</f>
        <v>83307520.11940752</v>
      </c>
      <c r="D121" s="67">
        <f t="shared" ref="D121:L121" si="6">SUM(D116:D120)</f>
        <v>65208628.898479894</v>
      </c>
      <c r="E121" s="67">
        <f t="shared" si="6"/>
        <v>33067207.652127787</v>
      </c>
      <c r="F121" s="67">
        <f t="shared" si="6"/>
        <v>8225866.2377627632</v>
      </c>
      <c r="G121" s="67">
        <f t="shared" si="6"/>
        <v>9302130.4365436956</v>
      </c>
      <c r="H121" s="67">
        <f t="shared" si="6"/>
        <v>6570499.8405309487</v>
      </c>
      <c r="I121" s="67">
        <f t="shared" si="6"/>
        <v>3695173.5635171887</v>
      </c>
      <c r="J121" s="67">
        <f t="shared" si="6"/>
        <v>2264439.9468806251</v>
      </c>
      <c r="K121" s="67">
        <f t="shared" si="6"/>
        <v>2083311.2211168788</v>
      </c>
      <c r="L121" s="67">
        <f t="shared" si="6"/>
        <v>65208628.898479894</v>
      </c>
    </row>
    <row r="122" spans="1:12" customFormat="1" x14ac:dyDescent="0.25">
      <c r="A122" s="80" t="s">
        <v>131</v>
      </c>
      <c r="B122" s="81">
        <f>L121</f>
        <v>65208628.898479894</v>
      </c>
    </row>
    <row r="123" spans="1:12" customFormat="1" ht="30" x14ac:dyDescent="0.25">
      <c r="A123" s="82" t="s">
        <v>129</v>
      </c>
      <c r="B123" s="81">
        <f>B121-B122</f>
        <v>18098891.220927626</v>
      </c>
      <c r="D123" s="75" t="s">
        <v>123</v>
      </c>
      <c r="E123" s="23" t="s">
        <v>19</v>
      </c>
      <c r="F123" s="23" t="s">
        <v>20</v>
      </c>
      <c r="G123" s="23" t="s">
        <v>21</v>
      </c>
      <c r="H123" s="23" t="s">
        <v>22</v>
      </c>
      <c r="I123" s="24" t="s">
        <v>24</v>
      </c>
      <c r="J123" s="24" t="s">
        <v>26</v>
      </c>
      <c r="K123" s="23" t="s">
        <v>23</v>
      </c>
      <c r="L123" s="23" t="s">
        <v>60</v>
      </c>
    </row>
    <row r="124" spans="1:12" customFormat="1" x14ac:dyDescent="0.25">
      <c r="A124" s="82" t="s">
        <v>132</v>
      </c>
      <c r="B124" s="83">
        <f>E36</f>
        <v>9930448</v>
      </c>
      <c r="E124" s="40">
        <v>25187456</v>
      </c>
      <c r="F124" s="40">
        <v>12607624</v>
      </c>
      <c r="G124" s="40">
        <v>7830287</v>
      </c>
      <c r="H124" s="40">
        <v>5688303</v>
      </c>
      <c r="I124" s="40">
        <v>2209400</v>
      </c>
      <c r="J124" s="40">
        <v>1044832</v>
      </c>
      <c r="K124" s="40">
        <v>1722566</v>
      </c>
      <c r="L124" s="40">
        <f>SUM(E124:K124)</f>
        <v>56290468</v>
      </c>
    </row>
    <row r="125" spans="1:12" customFormat="1" x14ac:dyDescent="0.25">
      <c r="A125" s="82" t="s">
        <v>133</v>
      </c>
      <c r="B125" s="81">
        <f>B123-B124</f>
        <v>8168443.2209276259</v>
      </c>
    </row>
    <row r="126" spans="1:12" customFormat="1" x14ac:dyDescent="0.25">
      <c r="D126" s="39" t="s">
        <v>136</v>
      </c>
      <c r="J126" s="93" t="s">
        <v>128</v>
      </c>
      <c r="K126" s="93"/>
      <c r="L126" s="69">
        <f>L121-L124</f>
        <v>8918160.8984798938</v>
      </c>
    </row>
    <row r="127" spans="1:12" customFormat="1" ht="30" x14ac:dyDescent="0.25">
      <c r="A127" s="86" t="s">
        <v>134</v>
      </c>
    </row>
    <row r="128" spans="1:12" customFormat="1" ht="75" x14ac:dyDescent="0.25">
      <c r="A128" s="76" t="s">
        <v>99</v>
      </c>
      <c r="B128" s="76" t="s">
        <v>113</v>
      </c>
      <c r="C128" s="76" t="s">
        <v>114</v>
      </c>
      <c r="D128" s="76" t="s">
        <v>115</v>
      </c>
      <c r="E128" s="76" t="s">
        <v>116</v>
      </c>
      <c r="F128" s="76" t="s">
        <v>117</v>
      </c>
      <c r="G128" s="76" t="s">
        <v>118</v>
      </c>
      <c r="H128" s="76" t="s">
        <v>119</v>
      </c>
      <c r="I128" s="76" t="s">
        <v>120</v>
      </c>
      <c r="J128" s="76" t="s">
        <v>121</v>
      </c>
      <c r="K128" s="76" t="s">
        <v>122</v>
      </c>
      <c r="L128" s="76" t="s">
        <v>108</v>
      </c>
    </row>
    <row r="129" spans="1:12" customFormat="1" x14ac:dyDescent="0.25">
      <c r="A129" s="64" t="s">
        <v>94</v>
      </c>
      <c r="B129" s="91">
        <v>14623386.30468544</v>
      </c>
      <c r="C129" s="87">
        <v>75</v>
      </c>
      <c r="D129" s="65">
        <v>10967539.84851408</v>
      </c>
      <c r="E129" s="65">
        <v>1205363.9062594445</v>
      </c>
      <c r="F129" s="65">
        <v>0</v>
      </c>
      <c r="G129" s="65">
        <v>9302130.4365436956</v>
      </c>
      <c r="H129" s="65">
        <v>0</v>
      </c>
      <c r="I129" s="65">
        <v>0</v>
      </c>
      <c r="J129" s="65">
        <v>0</v>
      </c>
      <c r="K129" s="65">
        <v>460045.50571094005</v>
      </c>
      <c r="L129" s="65">
        <v>10967539.84851408</v>
      </c>
    </row>
    <row r="130" spans="1:12" customFormat="1" x14ac:dyDescent="0.25">
      <c r="A130" s="64" t="s">
        <v>93</v>
      </c>
      <c r="B130" s="91">
        <v>9854819.9285636712</v>
      </c>
      <c r="C130" s="87">
        <v>100</v>
      </c>
      <c r="D130" s="65">
        <v>9854819.8485636711</v>
      </c>
      <c r="E130" s="65">
        <v>964718.15175352304</v>
      </c>
      <c r="F130" s="65">
        <v>8721194.3296347335</v>
      </c>
      <c r="G130" s="65">
        <v>0</v>
      </c>
      <c r="H130" s="65">
        <v>35319.179195997182</v>
      </c>
      <c r="I130" s="65">
        <v>0</v>
      </c>
      <c r="J130" s="65">
        <v>0</v>
      </c>
      <c r="K130" s="65">
        <v>133588.18797941791</v>
      </c>
      <c r="L130" s="65">
        <v>9854819.8485636711</v>
      </c>
    </row>
    <row r="131" spans="1:12" customFormat="1" x14ac:dyDescent="0.25">
      <c r="A131" s="64" t="s">
        <v>92</v>
      </c>
      <c r="B131" s="91">
        <v>2749298.0664937356</v>
      </c>
      <c r="C131" s="87">
        <v>75</v>
      </c>
      <c r="D131" s="65">
        <v>2061973.5911203017</v>
      </c>
      <c r="E131" s="65">
        <v>0</v>
      </c>
      <c r="F131" s="65">
        <v>0</v>
      </c>
      <c r="G131" s="65">
        <v>0</v>
      </c>
      <c r="H131" s="65">
        <v>2061973.5911203017</v>
      </c>
      <c r="I131" s="65">
        <v>0</v>
      </c>
      <c r="J131" s="65">
        <v>0</v>
      </c>
      <c r="K131" s="65">
        <v>0</v>
      </c>
      <c r="L131" s="65">
        <v>2061973.5911203017</v>
      </c>
    </row>
    <row r="132" spans="1:12" customFormat="1" x14ac:dyDescent="0.25">
      <c r="A132" s="64" t="s">
        <v>91</v>
      </c>
      <c r="B132" s="91">
        <v>44317884.882308781</v>
      </c>
      <c r="C132" s="87">
        <v>75</v>
      </c>
      <c r="D132" s="65">
        <v>33238413.054231588</v>
      </c>
      <c r="E132" s="65">
        <v>30547705.937388193</v>
      </c>
      <c r="F132" s="65">
        <v>27575.889381033659</v>
      </c>
      <c r="G132" s="65">
        <v>0</v>
      </c>
      <c r="H132" s="65">
        <v>1257995.6103452146</v>
      </c>
      <c r="I132" s="65">
        <v>0</v>
      </c>
      <c r="J132" s="65">
        <v>0</v>
      </c>
      <c r="K132" s="65">
        <v>1405135.6171171479</v>
      </c>
      <c r="L132" s="65">
        <v>33238413.054231588</v>
      </c>
    </row>
    <row r="133" spans="1:12" customFormat="1" x14ac:dyDescent="0.25">
      <c r="A133" s="64" t="s">
        <v>90</v>
      </c>
      <c r="B133" s="91">
        <v>11762130.937355895</v>
      </c>
      <c r="C133" s="87">
        <v>75</v>
      </c>
      <c r="D133" s="65">
        <v>8821598.1880169213</v>
      </c>
      <c r="E133" s="65">
        <v>0</v>
      </c>
      <c r="F133" s="65">
        <v>0</v>
      </c>
      <c r="G133" s="65">
        <v>0</v>
      </c>
      <c r="H133" s="65">
        <v>2788162.6175925317</v>
      </c>
      <c r="I133" s="65">
        <v>3695173.5635171887</v>
      </c>
      <c r="J133" s="65">
        <v>2264439.9468806251</v>
      </c>
      <c r="K133" s="65">
        <v>73822.060026576146</v>
      </c>
      <c r="L133" s="65">
        <v>8821598.1880169231</v>
      </c>
    </row>
    <row r="134" spans="1:12" customFormat="1" x14ac:dyDescent="0.25">
      <c r="A134" s="80" t="s">
        <v>130</v>
      </c>
      <c r="B134" s="81">
        <f>SUM(B129:B133)</f>
        <v>83307520.11940752</v>
      </c>
      <c r="D134" s="67">
        <f t="shared" ref="D134:L134" si="7">SUM(D129:D133)</f>
        <v>64944344.530446559</v>
      </c>
      <c r="E134" s="67">
        <f t="shared" si="7"/>
        <v>32717787.995401159</v>
      </c>
      <c r="F134" s="67">
        <f t="shared" si="7"/>
        <v>8748770.2190157678</v>
      </c>
      <c r="G134" s="67">
        <f t="shared" si="7"/>
        <v>9302130.4365436956</v>
      </c>
      <c r="H134" s="67">
        <f t="shared" si="7"/>
        <v>6143450.9982540458</v>
      </c>
      <c r="I134" s="67">
        <f t="shared" si="7"/>
        <v>3695173.5635171887</v>
      </c>
      <c r="J134" s="67">
        <f t="shared" si="7"/>
        <v>2264439.9468806251</v>
      </c>
      <c r="K134" s="67">
        <f t="shared" si="7"/>
        <v>2072591.3708340819</v>
      </c>
      <c r="L134" s="67">
        <f t="shared" si="7"/>
        <v>64944344.530446559</v>
      </c>
    </row>
    <row r="135" spans="1:12" customFormat="1" x14ac:dyDescent="0.25">
      <c r="A135" s="80" t="s">
        <v>131</v>
      </c>
      <c r="B135" s="81">
        <f>L134</f>
        <v>64944344.530446559</v>
      </c>
    </row>
    <row r="136" spans="1:12" customFormat="1" ht="30" x14ac:dyDescent="0.25">
      <c r="A136" s="82" t="s">
        <v>129</v>
      </c>
      <c r="B136" s="81">
        <f>B134-B135</f>
        <v>18363175.588960961</v>
      </c>
      <c r="D136" s="75" t="s">
        <v>123</v>
      </c>
      <c r="E136" s="23" t="s">
        <v>19</v>
      </c>
      <c r="F136" s="23" t="s">
        <v>20</v>
      </c>
      <c r="G136" s="23" t="s">
        <v>21</v>
      </c>
      <c r="H136" s="23" t="s">
        <v>22</v>
      </c>
      <c r="I136" s="24" t="s">
        <v>24</v>
      </c>
      <c r="J136" s="24" t="s">
        <v>26</v>
      </c>
      <c r="K136" s="23" t="s">
        <v>23</v>
      </c>
      <c r="L136" s="23" t="s">
        <v>60</v>
      </c>
    </row>
    <row r="137" spans="1:12" customFormat="1" x14ac:dyDescent="0.25">
      <c r="A137" s="82" t="s">
        <v>132</v>
      </c>
      <c r="B137" s="83">
        <f>E36</f>
        <v>9930448</v>
      </c>
      <c r="E137" s="40">
        <v>25187456</v>
      </c>
      <c r="F137" s="40">
        <v>12607624</v>
      </c>
      <c r="G137" s="40">
        <v>7830287</v>
      </c>
      <c r="H137" s="40">
        <v>5688303</v>
      </c>
      <c r="I137" s="40">
        <v>2209400</v>
      </c>
      <c r="J137" s="40">
        <v>1044832</v>
      </c>
      <c r="K137" s="40">
        <v>1722566</v>
      </c>
      <c r="L137" s="40">
        <f>SUM(E137:K137)</f>
        <v>56290468</v>
      </c>
    </row>
    <row r="138" spans="1:12" customFormat="1" x14ac:dyDescent="0.25">
      <c r="A138" s="82" t="s">
        <v>133</v>
      </c>
      <c r="B138" s="81">
        <f>B136-B137</f>
        <v>8432727.5889609605</v>
      </c>
    </row>
    <row r="139" spans="1:12" customFormat="1" x14ac:dyDescent="0.25">
      <c r="D139" s="39" t="s">
        <v>136</v>
      </c>
      <c r="J139" s="93" t="s">
        <v>128</v>
      </c>
      <c r="K139" s="93"/>
      <c r="L139" s="69">
        <f>L134-L137</f>
        <v>8653876.5304465592</v>
      </c>
    </row>
    <row r="140" spans="1:12" customFormat="1" x14ac:dyDescent="0.25"/>
    <row r="141" spans="1:12" customFormat="1" ht="45" x14ac:dyDescent="0.25">
      <c r="A141" s="86" t="s">
        <v>137</v>
      </c>
    </row>
    <row r="142" spans="1:12" customFormat="1" x14ac:dyDescent="0.25">
      <c r="A142" s="40" t="s">
        <v>138</v>
      </c>
      <c r="B142" s="69">
        <f>F137-B130</f>
        <v>2752804.0714363288</v>
      </c>
    </row>
    <row r="143" spans="1:12" customFormat="1" x14ac:dyDescent="0.25">
      <c r="A143" s="39"/>
    </row>
  </sheetData>
  <mergeCells count="12">
    <mergeCell ref="A1:S1"/>
    <mergeCell ref="A33:S33"/>
    <mergeCell ref="F34:J34"/>
    <mergeCell ref="F35:J35"/>
    <mergeCell ref="F36:J36"/>
    <mergeCell ref="J139:K139"/>
    <mergeCell ref="A114:D114"/>
    <mergeCell ref="A43:B43"/>
    <mergeCell ref="A109:K109"/>
    <mergeCell ref="A113:I113"/>
    <mergeCell ref="J107:K107"/>
    <mergeCell ref="J126:K12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Справка разпределение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TIvanova</dc:creator>
  <cp:lastModifiedBy>Admin</cp:lastModifiedBy>
  <cp:lastPrinted>2017-11-24T09:23:58Z</cp:lastPrinted>
  <dcterms:created xsi:type="dcterms:W3CDTF">2017-11-23T09:20:53Z</dcterms:created>
  <dcterms:modified xsi:type="dcterms:W3CDTF">2017-11-30T11:44:13Z</dcterms:modified>
</cp:coreProperties>
</file>